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955" activeTab="0"/>
  </bookViews>
  <sheets>
    <sheet name="список домов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<sst xmlns="http://schemas.openxmlformats.org/spreadsheetml/2006/main" count="2409" uniqueCount="190">
  <si>
    <t>№ п/п</t>
  </si>
  <si>
    <t>Адрес многоквартирного дома</t>
  </si>
  <si>
    <t>Общая площадь МКД</t>
  </si>
  <si>
    <t>Основание для управления МКД (реквизиты протокола открытого конкурса, реквизиты договора с товариществом собственников жилья, жилищным кооперативом, реквизиты решения общего собрания собственников)</t>
  </si>
  <si>
    <t>Дата начала управления МКД</t>
  </si>
  <si>
    <t>Муниципальное образование</t>
  </si>
  <si>
    <t>Населенный пункт</t>
  </si>
  <si>
    <t>Улица</t>
  </si>
  <si>
    <t>Номер дома</t>
  </si>
  <si>
    <t>Сведения о многоквартирных домах, находящихся в управлении соискателя лицензии на дату подачи заявления о предоставлении лицензии:</t>
  </si>
  <si>
    <t>Пышминский городской округ</t>
  </si>
  <si>
    <t>р.п.Пышма</t>
  </si>
  <si>
    <t>Год по-стройки</t>
  </si>
  <si>
    <t>1 Мая</t>
  </si>
  <si>
    <t>пер.Больничный</t>
  </si>
  <si>
    <t>пер.Комарова</t>
  </si>
  <si>
    <t>пер.Речной</t>
  </si>
  <si>
    <t>Заводская</t>
  </si>
  <si>
    <t>3-а</t>
  </si>
  <si>
    <t>3-б</t>
  </si>
  <si>
    <t>10-а</t>
  </si>
  <si>
    <t>11-а</t>
  </si>
  <si>
    <t>13-а</t>
  </si>
  <si>
    <t>18-а</t>
  </si>
  <si>
    <t>5-а</t>
  </si>
  <si>
    <t>Кирова</t>
  </si>
  <si>
    <t>62-а</t>
  </si>
  <si>
    <t>62-б</t>
  </si>
  <si>
    <t>Комарова</t>
  </si>
  <si>
    <t>Комсомольская</t>
  </si>
  <si>
    <t>1-а</t>
  </si>
  <si>
    <t>Куйбышева</t>
  </si>
  <si>
    <t>Кузнецова</t>
  </si>
  <si>
    <t>Красных Путиловцев</t>
  </si>
  <si>
    <t>1-ый Микрорайон</t>
  </si>
  <si>
    <t>Ленина</t>
  </si>
  <si>
    <t>219-а</t>
  </si>
  <si>
    <t>Первомайская</t>
  </si>
  <si>
    <t>Сергея Лазо</t>
  </si>
  <si>
    <t>Строителей</t>
  </si>
  <si>
    <t>5-б</t>
  </si>
  <si>
    <t>Тюменская</t>
  </si>
  <si>
    <t>пер.Школьный</t>
  </si>
  <si>
    <t>15-б</t>
  </si>
  <si>
    <t>пер.Ветеранов</t>
  </si>
  <si>
    <t>пер.Ленинский</t>
  </si>
  <si>
    <t>пер.Новый</t>
  </si>
  <si>
    <t>пер.Промкомби-натовский</t>
  </si>
  <si>
    <t>Березовая</t>
  </si>
  <si>
    <t>Гоголя</t>
  </si>
  <si>
    <t>Кати Боровинской</t>
  </si>
  <si>
    <t>Красноармейская</t>
  </si>
  <si>
    <t>Лермонтова</t>
  </si>
  <si>
    <t>Машинострои-телей</t>
  </si>
  <si>
    <t>Мелираторов</t>
  </si>
  <si>
    <t>Механизаторов</t>
  </si>
  <si>
    <t>Некрасова</t>
  </si>
  <si>
    <t>40 Лет Октября</t>
  </si>
  <si>
    <t>Островского</t>
  </si>
  <si>
    <t>Пушкина</t>
  </si>
  <si>
    <t>Разведчиков</t>
  </si>
  <si>
    <t>Сибирская</t>
  </si>
  <si>
    <t>Сосновая</t>
  </si>
  <si>
    <t>Сушинских</t>
  </si>
  <si>
    <t>Тургенева</t>
  </si>
  <si>
    <t>Энергетиков</t>
  </si>
  <si>
    <t>Железнодорож-ная</t>
  </si>
  <si>
    <t>с.Тупицино</t>
  </si>
  <si>
    <t>д.Смирнова</t>
  </si>
  <si>
    <t>пер.Кировский</t>
  </si>
  <si>
    <t>Гагарина</t>
  </si>
  <si>
    <t>п.Первомай-ский</t>
  </si>
  <si>
    <t>Ключевская</t>
  </si>
  <si>
    <t>Октябрьская</t>
  </si>
  <si>
    <t>Молодежная</t>
  </si>
  <si>
    <t>п.Ключевской</t>
  </si>
  <si>
    <t>Советская</t>
  </si>
  <si>
    <t>Восточная</t>
  </si>
  <si>
    <t>п.Южный</t>
  </si>
  <si>
    <t>с.Боровлянское</t>
  </si>
  <si>
    <t>40-а</t>
  </si>
  <si>
    <t>Клубная</t>
  </si>
  <si>
    <t>Заречная</t>
  </si>
  <si>
    <t>Береговая</t>
  </si>
  <si>
    <t>Луговая</t>
  </si>
  <si>
    <t>д.Нагибина</t>
  </si>
  <si>
    <t>Коммунаров</t>
  </si>
  <si>
    <t>д.Мартынова</t>
  </si>
  <si>
    <t>Чапаева</t>
  </si>
  <si>
    <t>д.Налимова</t>
  </si>
  <si>
    <t>Центральная</t>
  </si>
  <si>
    <t>пер.Рабочий</t>
  </si>
  <si>
    <t>Пилорамная</t>
  </si>
  <si>
    <t>д.Родина</t>
  </si>
  <si>
    <t>Ворошилова</t>
  </si>
  <si>
    <t>7-а</t>
  </si>
  <si>
    <t>с.Четкарино</t>
  </si>
  <si>
    <t>д.Сыскова</t>
  </si>
  <si>
    <t>пер.Южный</t>
  </si>
  <si>
    <t>д.Трубина</t>
  </si>
  <si>
    <t>д.Комарова</t>
  </si>
  <si>
    <t>Свердлова</t>
  </si>
  <si>
    <t>Калинина</t>
  </si>
  <si>
    <t>д.Русакова</t>
  </si>
  <si>
    <t>д.Речелга</t>
  </si>
  <si>
    <t>Космонавтов</t>
  </si>
  <si>
    <t>д.Смородинка</t>
  </si>
  <si>
    <t>с.Юрмытское</t>
  </si>
  <si>
    <t>с.Печеркино</t>
  </si>
  <si>
    <t>Северная</t>
  </si>
  <si>
    <t>Буденного</t>
  </si>
  <si>
    <t>Белькова</t>
  </si>
  <si>
    <t>Черемушки</t>
  </si>
  <si>
    <t xml:space="preserve">Пролетарская </t>
  </si>
  <si>
    <t>Западная</t>
  </si>
  <si>
    <t>с.Трифоново</t>
  </si>
  <si>
    <t>Энергостроите-лей</t>
  </si>
  <si>
    <t>Специалистов</t>
  </si>
  <si>
    <t>пер.Набережный</t>
  </si>
  <si>
    <t>д.Медведева</t>
  </si>
  <si>
    <t>д.Устьянка</t>
  </si>
  <si>
    <t>д.Катарач</t>
  </si>
  <si>
    <t>с.Пульниково</t>
  </si>
  <si>
    <t>Тополевая</t>
  </si>
  <si>
    <t>Школьная</t>
  </si>
  <si>
    <t>д.Фролы</t>
  </si>
  <si>
    <t>д.Заречная</t>
  </si>
  <si>
    <t>с.Чупино</t>
  </si>
  <si>
    <t>Павлика Морозова</t>
  </si>
  <si>
    <t>с.Чернышево</t>
  </si>
  <si>
    <t>2-а</t>
  </si>
  <si>
    <t>пер.Молодеж-ный</t>
  </si>
  <si>
    <t>с.Черемыш</t>
  </si>
  <si>
    <t>Красногорская</t>
  </si>
  <si>
    <t>Бажова</t>
  </si>
  <si>
    <t>д.Духовая</t>
  </si>
  <si>
    <t>Ильича</t>
  </si>
  <si>
    <t>с.Красноярское</t>
  </si>
  <si>
    <t>Юбилейная</t>
  </si>
  <si>
    <t>ТСЖ "Фаворит"</t>
  </si>
  <si>
    <t>ТСЖ "Трифоновское"</t>
  </si>
  <si>
    <t>ТСЖ "Светлые окна"</t>
  </si>
  <si>
    <t>ТСЖ "Надежда на лучшее"</t>
  </si>
  <si>
    <t>ТСЖ "Наш дом""</t>
  </si>
  <si>
    <t>ТСЖ "Искра"</t>
  </si>
  <si>
    <t>ТСЖ "1-ый Микрорайон"</t>
  </si>
  <si>
    <t>ТСЖ "Элитный дом"</t>
  </si>
  <si>
    <t>ТСЖ "Родной дом"</t>
  </si>
  <si>
    <t>ТСЖ "Боровлянское"</t>
  </si>
  <si>
    <t>ТСЖ "Уютный дом""</t>
  </si>
  <si>
    <t>ТСЖ "Надежда"</t>
  </si>
  <si>
    <t>ТСЖ "Печеркинское"</t>
  </si>
  <si>
    <t>№28/11 от 10 июня 2011 года</t>
  </si>
  <si>
    <t>ТСЖ "Уют"</t>
  </si>
  <si>
    <t>договор №38/11 от 10 июня 2011 года</t>
  </si>
  <si>
    <t>договор №40/11 от 10 июня 2011 года</t>
  </si>
  <si>
    <t>договор №28/11 от 10 июня 2011 года</t>
  </si>
  <si>
    <t>договор №39/11 от 10 июня 2011 года</t>
  </si>
  <si>
    <t>договор №36/11 от 10 июня 2011 года</t>
  </si>
  <si>
    <t>договор №37/11 от 10 июня 2011 года</t>
  </si>
  <si>
    <t>договор №31/11 от 10 июня 2011 года</t>
  </si>
  <si>
    <t>договор №33/11 от 10 июня 2011 года</t>
  </si>
  <si>
    <t>договор №32/11 от 10 июня 2011 года</t>
  </si>
  <si>
    <t>договор №29/11 от 10 июня 2011 года</t>
  </si>
  <si>
    <t>договор №41/11 от 10 июня 2011 года</t>
  </si>
  <si>
    <t>договор №35/11 от 10 июня 2011 года</t>
  </si>
  <si>
    <t>договор №34/11 от 10 июня 2011 года</t>
  </si>
  <si>
    <t>договор №30/11 от 10 июня 2011 года</t>
  </si>
  <si>
    <t>протокол №2/4 от 27.05.2014</t>
  </si>
  <si>
    <t>10 июня 2011 года</t>
  </si>
  <si>
    <t>28 мая 2014 года</t>
  </si>
  <si>
    <t>протокол от 07.12.2012</t>
  </si>
  <si>
    <t>10 декабря 2012 года</t>
  </si>
  <si>
    <t>потокол от 07 декабря 2012 года</t>
  </si>
  <si>
    <t>протокол №2 от 28.03.2012</t>
  </si>
  <si>
    <t>01 апреля 2012 года</t>
  </si>
  <si>
    <t>нет данных</t>
  </si>
  <si>
    <t xml:space="preserve">2-а </t>
  </si>
  <si>
    <t xml:space="preserve">4-а </t>
  </si>
  <si>
    <t xml:space="preserve">144-ж </t>
  </si>
  <si>
    <t xml:space="preserve">37-а </t>
  </si>
  <si>
    <t xml:space="preserve">2-в </t>
  </si>
  <si>
    <t xml:space="preserve">6-а </t>
  </si>
  <si>
    <t xml:space="preserve">1-б </t>
  </si>
  <si>
    <t xml:space="preserve">15-а </t>
  </si>
  <si>
    <t xml:space="preserve">97-а </t>
  </si>
  <si>
    <t>11 июня 2011 года</t>
  </si>
  <si>
    <t>д.Юдина</t>
  </si>
  <si>
    <t>с.Тимохинское</t>
  </si>
  <si>
    <t>Сведения о многоквартирных домах, находящихся в управлении МУП ПГО "Управляющая компания Служба заказчика"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</si>
</sst>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distributed" wrapText="1"/>
    </xf>
    <xf numFmtId="0" fontId="3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/>
    </xf>
    <xf numFmtId="2" fontId="3" fillId="0" borderId="10" xfId="0" applyNumberFormat="1" applyFont="1" applyBorder="1" applyAlignment="1">
      <alignment horizontal="center" vertical="distributed"/>
    </xf>
    <xf numFmtId="1" fontId="3" fillId="0" borderId="10" xfId="0" applyNumberFormat="1" applyFont="1" applyBorder="1" applyAlignment="1">
      <alignment horizontal="center" vertical="distributed"/>
    </xf>
    <xf numFmtId="49" fontId="3" fillId="0" borderId="10" xfId="0" applyNumberFormat="1" applyFont="1" applyBorder="1" applyAlignment="1">
      <alignment horizontal="center" vertical="distributed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4" fontId="3" fillId="0" borderId="10" xfId="0" applyNumberFormat="1" applyFont="1" applyBorder="1" applyAlignment="1">
      <alignment horizontal="center" vertical="distributed"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distributed"/>
    </xf>
    <xf numFmtId="2" fontId="3" fillId="0" borderId="10" xfId="0" applyNumberFormat="1" applyFont="1" applyFill="1" applyBorder="1" applyAlignment="1">
      <alignment horizontal="center" vertical="distributed" wrapText="1"/>
    </xf>
    <xf numFmtId="2" fontId="3" fillId="0" borderId="10" xfId="0" applyNumberFormat="1" applyFont="1" applyFill="1" applyBorder="1" applyAlignment="1">
      <alignment horizontal="center" vertical="distributed"/>
    </xf>
    <xf numFmtId="2" fontId="3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3" fillId="0" borderId="10" xfId="0" applyFont="1" applyBorder="1" applyAlignment="1">
      <alignment horizontal="center" vertical="distributed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\&#1056;&#1072;&#1073;&#1086;&#1095;&#1080;&#1081;%20&#1089;&#1090;&#1086;&#1083;\&#1101;&#1082;&#1086;&#1085;&#1086;&#1084;&#1080;&#1089;&#1090;%202\2015%20&#1075;&#1086;&#1076;\&#1089;&#1086;&#1076;&#1077;&#1088;&#1078;&#1072;&#1085;&#1080;&#1077;%202015\&#1055;&#1099;&#1096;&#1084;&#1072;%20&#1089;&#1086;&#1076;&#1077;&#1088;&#1078;&#1072;&#1085;&#1080;&#1077;%202015%20&#1089;&#1087;&#1080;&#1089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\&#1056;&#1072;&#1073;&#1086;&#1095;&#1080;&#1081;%20&#1089;&#1090;&#1086;&#1083;\&#1101;&#1082;&#1086;&#1085;&#1086;&#1084;&#1080;&#1089;&#1090;%202\2015%20&#1075;&#1086;&#1076;\&#1089;&#1086;&#1076;&#1077;&#1088;&#1078;&#1072;&#1085;&#1080;&#1077;%202015\&#1063;&#1077;&#1088;&#1077;&#1084;&#1099;&#1096;&#1089;&#1082;&#1086;&#1077;%20&#1089;&#1086;&#1076;&#1077;&#1088;&#1078;&#1072;&#1085;&#1080;&#1077;%202015%20&#1089;&#1087;&#1080;&#1089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\&#1056;&#1072;&#1073;&#1086;&#1095;&#1080;&#1081;%20&#1089;&#1090;&#1086;&#1083;\&#1101;&#1082;&#1086;&#1085;&#1086;&#1084;&#1080;&#1089;&#1090;%202\2015%20&#1075;&#1086;&#1076;\&#1089;&#1086;&#1076;&#1077;&#1088;&#1078;&#1072;&#1085;&#1080;&#1077;%202015\&#1058;&#1088;&#1080;&#1092;&#1086;&#1085;&#1086;&#1074;&#1089;&#1082;&#1086;&#1077;%20&#1089;&#1086;&#1076;&#1077;&#1088;&#1078;&#1072;&#1085;&#1080;&#1077;%202015%20&#1089;&#1087;&#1080;&#1089;&#1082;&#108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.после 1999г"/>
      <sheetName val="общ.до 1999г"/>
      <sheetName val="инф.о площ. до 1999г"/>
      <sheetName val="р.п.Пышма"/>
      <sheetName val="лиц.счета"/>
      <sheetName val="для сверки площ"/>
      <sheetName val="на 01.01.2014г"/>
      <sheetName val="небл.на 01.01.14г"/>
      <sheetName val="дог"/>
      <sheetName val="благ.одноэт"/>
      <sheetName val="благ.01.01.14г"/>
      <sheetName val="благ.дог"/>
      <sheetName val="инж.одноэт"/>
      <sheetName val="догов"/>
      <sheetName val="инж.многоэт."/>
      <sheetName val=" на 01.03.2015 "/>
      <sheetName val="элекобор одноэт 2015 "/>
      <sheetName val="конс неблаг одноэт 2015"/>
      <sheetName val="конс.одноэт благ  2015 "/>
      <sheetName val="конс многоэт 2015 "/>
      <sheetName val="инж.одноэт ВКС 2015"/>
      <sheetName val="инж.многоэт. АВС 2015 "/>
      <sheetName val="инж.многоэт. ВКС 2015"/>
      <sheetName val=" на 01.02.2015"/>
      <sheetName val="однокв."/>
      <sheetName val="подр СВЕРЕН с ркц на 010115"/>
      <sheetName val=" на 01.04.2015 для капремон"/>
      <sheetName val=" на 24.09.2014 для капремонта"/>
      <sheetName val=" на 01.12.2014 "/>
      <sheetName val=" на 28.08.2014 для ПГО "/>
      <sheetName val=" на 01.07.2014"/>
      <sheetName val="отопл.одноэт."/>
      <sheetName val="список закл договоров "/>
      <sheetName val="инж.многоэт. ВКС 2015 неизм"/>
      <sheetName val="инж.одноэт ВКС 2015 неизм (2)"/>
      <sheetName val="инж.одноэт ВКС 2015 неизм"/>
      <sheetName val="инж.многоэт. АВС 2015 неизм"/>
      <sheetName val="конс многоэт 2015 неизм"/>
      <sheetName val="конс.одноэт благ  2015 неизм"/>
      <sheetName val="конс неблаг одноэт 2015 неизм"/>
    </sheetNames>
    <sheetDataSet>
      <sheetData sheetId="23">
        <row r="6">
          <cell r="V6">
            <v>1973</v>
          </cell>
          <cell r="Y6">
            <v>1071.4</v>
          </cell>
        </row>
        <row r="32">
          <cell r="V32">
            <v>1975</v>
          </cell>
          <cell r="Y32">
            <v>373.7</v>
          </cell>
        </row>
        <row r="41">
          <cell r="V41">
            <v>1980</v>
          </cell>
          <cell r="Y41">
            <v>1145.2999999999997</v>
          </cell>
        </row>
        <row r="65">
          <cell r="V65">
            <v>1980</v>
          </cell>
          <cell r="Y65">
            <v>1366.3</v>
          </cell>
        </row>
        <row r="98">
          <cell r="V98">
            <v>1986</v>
          </cell>
          <cell r="Y98">
            <v>1189.1</v>
          </cell>
        </row>
        <row r="123">
          <cell r="V123">
            <v>1966</v>
          </cell>
          <cell r="Y123">
            <v>626.5</v>
          </cell>
        </row>
        <row r="140">
          <cell r="V140">
            <v>1972</v>
          </cell>
          <cell r="Y140">
            <v>278.1</v>
          </cell>
        </row>
        <row r="150">
          <cell r="V150">
            <v>1974</v>
          </cell>
          <cell r="Y150">
            <v>468.3</v>
          </cell>
        </row>
        <row r="159">
          <cell r="V159">
            <v>1991</v>
          </cell>
          <cell r="Y159">
            <v>908.1</v>
          </cell>
        </row>
        <row r="178">
          <cell r="V178">
            <v>1997</v>
          </cell>
          <cell r="Y178">
            <v>905.6999999999999</v>
          </cell>
        </row>
        <row r="197">
          <cell r="V197">
            <v>1980</v>
          </cell>
          <cell r="Y197">
            <v>866.4</v>
          </cell>
        </row>
        <row r="220">
          <cell r="V220">
            <v>1980</v>
          </cell>
          <cell r="Y220">
            <v>862.4</v>
          </cell>
        </row>
        <row r="243">
          <cell r="V243">
            <v>1979</v>
          </cell>
          <cell r="Y243">
            <v>874.7</v>
          </cell>
        </row>
        <row r="266">
          <cell r="V266">
            <v>1981</v>
          </cell>
          <cell r="Y266">
            <v>811.5999999999999</v>
          </cell>
        </row>
        <row r="285">
          <cell r="V285">
            <v>1975</v>
          </cell>
          <cell r="Y285">
            <v>449.36999999999995</v>
          </cell>
        </row>
        <row r="320">
          <cell r="V320">
            <v>1978</v>
          </cell>
          <cell r="Y320">
            <v>1338.7000000000003</v>
          </cell>
        </row>
        <row r="354">
          <cell r="V354">
            <v>1978</v>
          </cell>
          <cell r="Y354">
            <v>895.8999999999997</v>
          </cell>
        </row>
        <row r="388">
          <cell r="V388">
            <v>1982</v>
          </cell>
          <cell r="Y388">
            <v>1178</v>
          </cell>
        </row>
        <row r="413">
          <cell r="V413">
            <v>1988</v>
          </cell>
          <cell r="Y413">
            <v>1725.7</v>
          </cell>
        </row>
        <row r="450">
          <cell r="V450">
            <v>1985</v>
          </cell>
          <cell r="Y450">
            <v>1258.1000000000004</v>
          </cell>
        </row>
        <row r="491">
          <cell r="V491">
            <v>1978</v>
          </cell>
          <cell r="Y491">
            <v>1158.7</v>
          </cell>
        </row>
        <row r="516">
          <cell r="V516">
            <v>1983</v>
          </cell>
          <cell r="Y516">
            <v>1502.5</v>
          </cell>
        </row>
        <row r="544">
          <cell r="V544">
            <v>1979</v>
          </cell>
          <cell r="Y544">
            <v>1256.5000000000002</v>
          </cell>
        </row>
        <row r="572">
          <cell r="V572">
            <v>1981</v>
          </cell>
          <cell r="Y572">
            <v>1244</v>
          </cell>
        </row>
        <row r="600">
          <cell r="V600">
            <v>1979</v>
          </cell>
          <cell r="Y600">
            <v>753.1999999999999</v>
          </cell>
        </row>
        <row r="617">
          <cell r="V617">
            <v>1980</v>
          </cell>
          <cell r="Y617">
            <v>1256.4</v>
          </cell>
        </row>
        <row r="645">
          <cell r="V645">
            <v>1977</v>
          </cell>
          <cell r="Y645">
            <v>1022.6999999999998</v>
          </cell>
        </row>
        <row r="670">
          <cell r="V670">
            <v>2008</v>
          </cell>
          <cell r="Y670">
            <v>312.7</v>
          </cell>
        </row>
        <row r="675">
          <cell r="V675">
            <v>1973</v>
          </cell>
          <cell r="Y675">
            <v>521.5999999999999</v>
          </cell>
        </row>
        <row r="688">
          <cell r="V688">
            <v>1972</v>
          </cell>
          <cell r="Y688">
            <v>372.59999999999997</v>
          </cell>
        </row>
        <row r="697">
          <cell r="V697">
            <v>1969</v>
          </cell>
          <cell r="Y697">
            <v>469.79999999999995</v>
          </cell>
        </row>
        <row r="711">
          <cell r="V711">
            <v>1973</v>
          </cell>
          <cell r="Y711">
            <v>703.9</v>
          </cell>
        </row>
        <row r="728">
          <cell r="V728">
            <v>1968</v>
          </cell>
          <cell r="Y728">
            <v>370</v>
          </cell>
        </row>
        <row r="737">
          <cell r="V737">
            <v>1984</v>
          </cell>
          <cell r="Y737">
            <v>1353.5</v>
          </cell>
        </row>
        <row r="766">
          <cell r="V766">
            <v>1982</v>
          </cell>
          <cell r="Y766">
            <v>1157.6999999999998</v>
          </cell>
        </row>
        <row r="791">
          <cell r="V791">
            <v>1983</v>
          </cell>
          <cell r="Y791">
            <v>1197.3</v>
          </cell>
        </row>
        <row r="816">
          <cell r="V816">
            <v>1979</v>
          </cell>
          <cell r="Y816">
            <v>752.3999999999997</v>
          </cell>
        </row>
        <row r="833">
          <cell r="V833">
            <v>1979</v>
          </cell>
          <cell r="Y833">
            <v>829.6999999999999</v>
          </cell>
        </row>
        <row r="852">
          <cell r="V852">
            <v>1969</v>
          </cell>
          <cell r="Y852">
            <v>448.49999999999994</v>
          </cell>
        </row>
        <row r="865">
          <cell r="V865">
            <v>1977</v>
          </cell>
          <cell r="Y865">
            <v>708.4</v>
          </cell>
        </row>
        <row r="882">
          <cell r="V882">
            <v>1968</v>
          </cell>
          <cell r="Y882">
            <v>266.2</v>
          </cell>
        </row>
        <row r="897">
          <cell r="V897">
            <v>1973</v>
          </cell>
          <cell r="Y897">
            <v>874</v>
          </cell>
        </row>
        <row r="920">
          <cell r="V920">
            <v>1972</v>
          </cell>
          <cell r="Y920">
            <v>898.1999999999999</v>
          </cell>
        </row>
        <row r="943">
          <cell r="V943">
            <v>1977</v>
          </cell>
          <cell r="Y943">
            <v>892.6</v>
          </cell>
        </row>
        <row r="966">
          <cell r="V966">
            <v>1979</v>
          </cell>
          <cell r="Y966">
            <v>892</v>
          </cell>
        </row>
        <row r="990">
          <cell r="V990">
            <v>1984</v>
          </cell>
          <cell r="Y990">
            <v>1782.6000000000004</v>
          </cell>
        </row>
        <row r="1027">
          <cell r="V1027">
            <v>1987</v>
          </cell>
          <cell r="Y1027">
            <v>906.2999999999998</v>
          </cell>
        </row>
        <row r="1046">
          <cell r="V1046">
            <v>1987</v>
          </cell>
          <cell r="Y1046">
            <v>828.8</v>
          </cell>
        </row>
        <row r="1066">
          <cell r="V1066">
            <v>1971</v>
          </cell>
          <cell r="Y1066">
            <v>896</v>
          </cell>
        </row>
        <row r="1089">
          <cell r="V1089">
            <v>1975</v>
          </cell>
          <cell r="Y1089">
            <v>722.7</v>
          </cell>
        </row>
        <row r="1106">
          <cell r="V1106">
            <v>1982</v>
          </cell>
          <cell r="Y1106">
            <v>780.3</v>
          </cell>
        </row>
        <row r="1125">
          <cell r="V1125">
            <v>1982</v>
          </cell>
          <cell r="Y1125">
            <v>784.2999999999998</v>
          </cell>
        </row>
        <row r="1144">
          <cell r="V1144">
            <v>1934</v>
          </cell>
          <cell r="Y1144">
            <v>0</v>
          </cell>
        </row>
        <row r="1152">
          <cell r="V1152">
            <v>1934</v>
          </cell>
          <cell r="Y1152">
            <v>190.5</v>
          </cell>
        </row>
        <row r="1159">
          <cell r="V1159">
            <v>1964</v>
          </cell>
          <cell r="Y1159">
            <v>321.4</v>
          </cell>
        </row>
        <row r="1169">
          <cell r="V1169">
            <v>1961</v>
          </cell>
          <cell r="Y1169">
            <v>318.4</v>
          </cell>
        </row>
        <row r="1180">
          <cell r="V1180">
            <v>1934</v>
          </cell>
          <cell r="Y1180">
            <v>231.50000000000003</v>
          </cell>
        </row>
        <row r="1189">
          <cell r="V1189">
            <v>1987</v>
          </cell>
          <cell r="Y1189">
            <v>3888.7999999999984</v>
          </cell>
        </row>
        <row r="1272">
          <cell r="V1272">
            <v>1996</v>
          </cell>
          <cell r="Y1272">
            <v>654.5999999999999</v>
          </cell>
        </row>
        <row r="1293">
          <cell r="V1293">
            <v>1989</v>
          </cell>
          <cell r="Y1293">
            <v>865.4</v>
          </cell>
        </row>
        <row r="1311">
          <cell r="V1311">
            <v>1983</v>
          </cell>
          <cell r="Y1311">
            <v>926.6</v>
          </cell>
        </row>
        <row r="1334">
          <cell r="V1334">
            <v>1977</v>
          </cell>
          <cell r="Y1334">
            <v>361.40000000000003</v>
          </cell>
        </row>
        <row r="1343">
          <cell r="V1343">
            <v>1980</v>
          </cell>
          <cell r="Y1343">
            <v>363.09999999999997</v>
          </cell>
        </row>
        <row r="1352">
          <cell r="V1352">
            <v>1991</v>
          </cell>
          <cell r="Y1352">
            <v>417.5999999999999</v>
          </cell>
        </row>
        <row r="1361">
          <cell r="V1361">
            <v>1971</v>
          </cell>
          <cell r="Y1361">
            <v>718</v>
          </cell>
        </row>
        <row r="1378">
          <cell r="V1378">
            <v>1989</v>
          </cell>
          <cell r="Y1378">
            <v>610.8000000000001</v>
          </cell>
        </row>
        <row r="1395">
          <cell r="V1395">
            <v>1972</v>
          </cell>
          <cell r="Y1395">
            <v>724.9999999999998</v>
          </cell>
        </row>
        <row r="1412">
          <cell r="V1412">
            <v>1977</v>
          </cell>
          <cell r="Y1412">
            <v>824.9</v>
          </cell>
        </row>
        <row r="1432">
          <cell r="V1432">
            <v>1980</v>
          </cell>
          <cell r="Y1432">
            <v>724.5000000000001</v>
          </cell>
        </row>
        <row r="1449">
          <cell r="V1449">
            <v>1980</v>
          </cell>
          <cell r="Y1449">
            <v>1162.0000000000002</v>
          </cell>
        </row>
        <row r="1474">
          <cell r="V1474">
            <v>1976</v>
          </cell>
          <cell r="Y1474">
            <v>1067.2</v>
          </cell>
        </row>
        <row r="1499">
          <cell r="V1499">
            <v>1972</v>
          </cell>
          <cell r="Y1499">
            <v>1069.7</v>
          </cell>
        </row>
        <row r="1524">
          <cell r="V1524">
            <v>1978</v>
          </cell>
          <cell r="Y1524">
            <v>1190.6000000000001</v>
          </cell>
        </row>
        <row r="1549">
          <cell r="V1549">
            <v>1971</v>
          </cell>
          <cell r="Y1549">
            <v>356.9</v>
          </cell>
        </row>
        <row r="1558">
          <cell r="V1558">
            <v>1980</v>
          </cell>
          <cell r="Y1558">
            <v>1197.3000000000002</v>
          </cell>
        </row>
        <row r="1583">
          <cell r="V1583">
            <v>1971</v>
          </cell>
          <cell r="Y1583">
            <v>349.5</v>
          </cell>
        </row>
        <row r="1592">
          <cell r="V1592">
            <v>1985</v>
          </cell>
          <cell r="Y1592">
            <v>843.4000000000001</v>
          </cell>
        </row>
        <row r="1627">
          <cell r="V1627">
            <v>1971</v>
          </cell>
          <cell r="Y1627">
            <v>366.6</v>
          </cell>
        </row>
        <row r="1636">
          <cell r="V1636">
            <v>1987</v>
          </cell>
          <cell r="Y1636">
            <v>1045.3000000000002</v>
          </cell>
        </row>
        <row r="1658">
          <cell r="V1658">
            <v>1974</v>
          </cell>
          <cell r="Y1658">
            <v>347.29999999999995</v>
          </cell>
        </row>
        <row r="1667">
          <cell r="V1667">
            <v>1982</v>
          </cell>
          <cell r="Y1667">
            <v>930.6</v>
          </cell>
        </row>
        <row r="1704">
          <cell r="V1704">
            <v>1992</v>
          </cell>
          <cell r="Y1704">
            <v>1279.3</v>
          </cell>
        </row>
        <row r="1732">
          <cell r="V1732">
            <v>1977</v>
          </cell>
          <cell r="Y1732">
            <v>780.8</v>
          </cell>
        </row>
        <row r="1751">
          <cell r="V1751">
            <v>1978</v>
          </cell>
          <cell r="Y1751">
            <v>770.0000000000002</v>
          </cell>
        </row>
        <row r="1770">
          <cell r="V1770">
            <v>2010</v>
          </cell>
          <cell r="Y1770">
            <v>841.6000000000001</v>
          </cell>
        </row>
        <row r="1795">
          <cell r="V1795">
            <v>2011</v>
          </cell>
          <cell r="Y1795">
            <v>856.9</v>
          </cell>
        </row>
        <row r="1820">
          <cell r="V1820">
            <v>2011</v>
          </cell>
          <cell r="Y1820">
            <v>308</v>
          </cell>
        </row>
        <row r="1825">
          <cell r="V1825">
            <v>2011</v>
          </cell>
          <cell r="Y1825">
            <v>967.1999999999999</v>
          </cell>
        </row>
        <row r="1850">
          <cell r="V1850" t="str">
            <v>2011</v>
          </cell>
          <cell r="Y1850">
            <v>1265.9999999999998</v>
          </cell>
        </row>
        <row r="1887">
          <cell r="V1887">
            <v>1970</v>
          </cell>
          <cell r="Y1887">
            <v>447.39999999999986</v>
          </cell>
        </row>
        <row r="1902">
          <cell r="V1902">
            <v>2013</v>
          </cell>
          <cell r="Y1902">
            <v>308</v>
          </cell>
        </row>
        <row r="1911">
          <cell r="V1911">
            <v>1987</v>
          </cell>
          <cell r="Y1911">
            <v>0</v>
          </cell>
        </row>
        <row r="1915">
          <cell r="V1915">
            <v>1951</v>
          </cell>
          <cell r="Y1915">
            <v>45.8</v>
          </cell>
        </row>
        <row r="1916">
          <cell r="V1916">
            <v>1962</v>
          </cell>
          <cell r="Y1916">
            <v>34</v>
          </cell>
        </row>
        <row r="1917">
          <cell r="V1917">
            <v>1974</v>
          </cell>
          <cell r="Y1917">
            <v>30</v>
          </cell>
        </row>
        <row r="1922">
          <cell r="V1922">
            <v>1972</v>
          </cell>
          <cell r="Y1922">
            <v>0</v>
          </cell>
        </row>
        <row r="1925">
          <cell r="V1925">
            <v>1974</v>
          </cell>
          <cell r="Y1925">
            <v>54.599999999999994</v>
          </cell>
        </row>
        <row r="1934">
          <cell r="V1934">
            <v>1986</v>
          </cell>
          <cell r="Y1934">
            <v>72.2</v>
          </cell>
        </row>
        <row r="1935">
          <cell r="V1935">
            <v>1966</v>
          </cell>
          <cell r="Y1935">
            <v>26</v>
          </cell>
        </row>
        <row r="1948">
          <cell r="V1948">
            <v>1983</v>
          </cell>
          <cell r="Y1948">
            <v>55.1</v>
          </cell>
        </row>
        <row r="1952">
          <cell r="V1952">
            <v>1958</v>
          </cell>
          <cell r="Y1952">
            <v>41.6</v>
          </cell>
        </row>
        <row r="1953">
          <cell r="V1953">
            <v>1958</v>
          </cell>
          <cell r="Y1953">
            <v>32.8</v>
          </cell>
        </row>
        <row r="1959">
          <cell r="V1959">
            <v>1986</v>
          </cell>
          <cell r="Y1959">
            <v>36.85</v>
          </cell>
        </row>
        <row r="1963">
          <cell r="V1963">
            <v>1985</v>
          </cell>
          <cell r="Y1963">
            <v>59.7</v>
          </cell>
        </row>
        <row r="1964">
          <cell r="V1964">
            <v>1990</v>
          </cell>
          <cell r="Y1964">
            <v>71.6</v>
          </cell>
        </row>
        <row r="1970">
          <cell r="V1970">
            <v>1947</v>
          </cell>
          <cell r="Y1970">
            <v>38</v>
          </cell>
        </row>
        <row r="1983">
          <cell r="V1983">
            <v>1956</v>
          </cell>
          <cell r="Y1983">
            <v>27.2</v>
          </cell>
        </row>
        <row r="1986">
          <cell r="V1986">
            <v>1991</v>
          </cell>
          <cell r="Y1986">
            <v>22.5</v>
          </cell>
        </row>
        <row r="1988">
          <cell r="V1988">
            <v>1933</v>
          </cell>
          <cell r="Y1988">
            <v>19.4</v>
          </cell>
        </row>
        <row r="1990">
          <cell r="V1990">
            <v>1962</v>
          </cell>
          <cell r="Y1990">
            <v>43.6</v>
          </cell>
        </row>
        <row r="1991">
          <cell r="V1991">
            <v>1963</v>
          </cell>
          <cell r="Y1991">
            <v>29.9</v>
          </cell>
        </row>
        <row r="1992">
          <cell r="V1992">
            <v>1963</v>
          </cell>
          <cell r="Y1992">
            <v>36.4</v>
          </cell>
        </row>
        <row r="1997">
          <cell r="V1997">
            <v>1966</v>
          </cell>
          <cell r="Y1997">
            <v>21.1</v>
          </cell>
        </row>
        <row r="1999">
          <cell r="V1999">
            <v>1991</v>
          </cell>
          <cell r="Y1999">
            <v>50.4</v>
          </cell>
        </row>
        <row r="2000">
          <cell r="Y2000">
            <v>205.10000000000002</v>
          </cell>
        </row>
        <row r="2003">
          <cell r="V2003">
            <v>1933</v>
          </cell>
          <cell r="Y2003">
            <v>37.3</v>
          </cell>
        </row>
        <row r="2005">
          <cell r="V2005">
            <v>1974</v>
          </cell>
          <cell r="Y2005">
            <v>37.4</v>
          </cell>
        </row>
        <row r="2006">
          <cell r="V2006">
            <v>1975</v>
          </cell>
          <cell r="Y2006">
            <v>60.4</v>
          </cell>
        </row>
        <row r="2009">
          <cell r="V2009">
            <v>1971</v>
          </cell>
          <cell r="Y2009">
            <v>21.6</v>
          </cell>
        </row>
        <row r="2012">
          <cell r="V2012">
            <v>1971</v>
          </cell>
          <cell r="Y2012">
            <v>33.5</v>
          </cell>
        </row>
        <row r="2015">
          <cell r="V2015">
            <v>1977</v>
          </cell>
          <cell r="Y2015">
            <v>0</v>
          </cell>
        </row>
        <row r="2017">
          <cell r="V2017">
            <v>1954</v>
          </cell>
          <cell r="Y2017">
            <v>29.7</v>
          </cell>
        </row>
        <row r="2025">
          <cell r="V2025">
            <v>1976</v>
          </cell>
          <cell r="Y2025">
            <v>60.6</v>
          </cell>
        </row>
        <row r="2026">
          <cell r="V2026">
            <v>1969</v>
          </cell>
          <cell r="Y2026">
            <v>46.5</v>
          </cell>
        </row>
        <row r="2027">
          <cell r="V2027">
            <v>1966</v>
          </cell>
          <cell r="Y2027">
            <v>0</v>
          </cell>
        </row>
        <row r="2028">
          <cell r="V2028">
            <v>1966</v>
          </cell>
          <cell r="Y2028">
            <v>46.6</v>
          </cell>
        </row>
        <row r="2030">
          <cell r="V2030">
            <v>1991</v>
          </cell>
          <cell r="Y2030">
            <v>72.4</v>
          </cell>
        </row>
        <row r="2031">
          <cell r="V2031" t="str">
            <v>1957</v>
          </cell>
          <cell r="Y2031">
            <v>21.7</v>
          </cell>
        </row>
        <row r="2033">
          <cell r="V2033">
            <v>1968</v>
          </cell>
          <cell r="Y2033">
            <v>30.6</v>
          </cell>
        </row>
        <row r="2035">
          <cell r="V2035" t="str">
            <v>1969</v>
          </cell>
          <cell r="Y2035">
            <v>32.2</v>
          </cell>
        </row>
        <row r="2038">
          <cell r="V2038">
            <v>1982</v>
          </cell>
          <cell r="Y2038">
            <v>0</v>
          </cell>
        </row>
        <row r="2044">
          <cell r="V2044" t="str">
            <v>1974</v>
          </cell>
          <cell r="Y2044">
            <v>34.9</v>
          </cell>
        </row>
        <row r="2050">
          <cell r="V2050" t="str">
            <v>1976</v>
          </cell>
          <cell r="Y2050">
            <v>45.6</v>
          </cell>
        </row>
        <row r="2057">
          <cell r="V2057">
            <v>1932</v>
          </cell>
          <cell r="Y2057">
            <v>124.7</v>
          </cell>
        </row>
        <row r="2065">
          <cell r="V2065" t="str">
            <v>1932</v>
          </cell>
          <cell r="Y2065">
            <v>44.5</v>
          </cell>
        </row>
        <row r="2067">
          <cell r="V2067">
            <v>1965</v>
          </cell>
          <cell r="Y2067">
            <v>24.9</v>
          </cell>
        </row>
        <row r="2071">
          <cell r="V2071">
            <v>1969</v>
          </cell>
          <cell r="Y2071">
            <v>34</v>
          </cell>
        </row>
        <row r="2073">
          <cell r="V2073">
            <v>1963</v>
          </cell>
          <cell r="Y2073">
            <v>30.2</v>
          </cell>
        </row>
        <row r="2074">
          <cell r="V2074">
            <v>1963</v>
          </cell>
          <cell r="Y2074">
            <v>41.4</v>
          </cell>
        </row>
        <row r="2076">
          <cell r="V2076">
            <v>1982</v>
          </cell>
          <cell r="Y2076">
            <v>44.4</v>
          </cell>
        </row>
        <row r="2077">
          <cell r="V2077">
            <v>1968</v>
          </cell>
          <cell r="Y2077">
            <v>33.5</v>
          </cell>
        </row>
        <row r="2078">
          <cell r="V2078">
            <v>1990</v>
          </cell>
          <cell r="Y2078">
            <v>61.9</v>
          </cell>
        </row>
        <row r="2079">
          <cell r="V2079">
            <v>1988</v>
          </cell>
          <cell r="Y2079">
            <v>77.3</v>
          </cell>
        </row>
        <row r="2080">
          <cell r="V2080">
            <v>1995</v>
          </cell>
          <cell r="Y2080">
            <v>75.4</v>
          </cell>
        </row>
        <row r="2084">
          <cell r="V2084">
            <v>1986</v>
          </cell>
          <cell r="Y2084">
            <v>73.9</v>
          </cell>
        </row>
        <row r="2090">
          <cell r="V2090">
            <v>1959</v>
          </cell>
          <cell r="Y2090">
            <v>36.1</v>
          </cell>
        </row>
        <row r="2094">
          <cell r="V2094">
            <v>1941</v>
          </cell>
          <cell r="Y2094">
            <v>20.1</v>
          </cell>
        </row>
        <row r="2096">
          <cell r="V2096">
            <v>1885</v>
          </cell>
          <cell r="Y2096">
            <v>144.3</v>
          </cell>
        </row>
        <row r="2103">
          <cell r="V2103">
            <v>1973</v>
          </cell>
          <cell r="Y2103">
            <v>18.8</v>
          </cell>
        </row>
        <row r="2105">
          <cell r="V2105">
            <v>1956</v>
          </cell>
          <cell r="Y2105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24.09.2014 для капрем"/>
      <sheetName val="на 01.12.2014 "/>
      <sheetName val="на 28.08.2014"/>
      <sheetName val="на 01.07.2014"/>
      <sheetName val="Инф.о площ.помещ.жилого до 1999"/>
      <sheetName val="на 01.01.2014г"/>
      <sheetName val="лиц.счета"/>
      <sheetName val="небл.с 01.01.14г"/>
      <sheetName val="одн.инж.тек"/>
      <sheetName val="инж.однэт"/>
      <sheetName val="инж.тек"/>
      <sheetName val="инж.многэт"/>
      <sheetName val="обсл.площадь"/>
      <sheetName val="благ.одноэт"/>
      <sheetName val="одн.инж 2015 "/>
      <sheetName val="инж.многэт 2015"/>
      <sheetName val="тек.небл.2015"/>
      <sheetName val="благ.од.тек 2015"/>
      <sheetName val="однокв"/>
      <sheetName val="полн.спис"/>
      <sheetName val="на 01.02.2015"/>
      <sheetName val="благ.многоэт.тек 2015"/>
      <sheetName val="дог"/>
      <sheetName val="дог.с 01.04.13г"/>
      <sheetName val="благ многоэт"/>
      <sheetName val="благ.многоэт.тек 2015 неизм"/>
      <sheetName val="благ.од.тек 2015 неизм"/>
      <sheetName val="тек.небл.2015 неизм"/>
      <sheetName val="инж.многэт 2015 неизм"/>
      <sheetName val="одн.инж 2015 неизм"/>
    </sheetNames>
    <sheetDataSet>
      <sheetData sheetId="20">
        <row r="6">
          <cell r="Z6">
            <v>356.49999999999994</v>
          </cell>
        </row>
        <row r="15">
          <cell r="Z15">
            <v>302.7</v>
          </cell>
        </row>
        <row r="23">
          <cell r="Z23">
            <v>563.6999999999999</v>
          </cell>
        </row>
        <row r="36">
          <cell r="Z36">
            <v>646.8</v>
          </cell>
        </row>
        <row r="49">
          <cell r="Z49">
            <v>528.9</v>
          </cell>
        </row>
        <row r="61">
          <cell r="Z61">
            <v>103.3</v>
          </cell>
        </row>
        <row r="64">
          <cell r="Z64">
            <v>39.2</v>
          </cell>
        </row>
        <row r="66">
          <cell r="Z66">
            <v>617.6999999999999</v>
          </cell>
        </row>
        <row r="91">
          <cell r="Z91">
            <v>560.8000000000001</v>
          </cell>
        </row>
        <row r="104">
          <cell r="Z104">
            <v>53.7</v>
          </cell>
        </row>
        <row r="107">
          <cell r="Z107">
            <v>94.2</v>
          </cell>
        </row>
        <row r="122">
          <cell r="Z122">
            <v>90</v>
          </cell>
        </row>
        <row r="126">
          <cell r="Z126">
            <v>44.7</v>
          </cell>
        </row>
        <row r="127">
          <cell r="Z127">
            <v>46.5</v>
          </cell>
        </row>
        <row r="128">
          <cell r="Z128">
            <v>45.3</v>
          </cell>
        </row>
        <row r="129">
          <cell r="Z129">
            <v>0</v>
          </cell>
        </row>
        <row r="130">
          <cell r="Z130">
            <v>91.80000000000001</v>
          </cell>
        </row>
        <row r="133">
          <cell r="Z133">
            <v>46</v>
          </cell>
        </row>
        <row r="137">
          <cell r="Z137">
            <v>43.3</v>
          </cell>
        </row>
        <row r="138">
          <cell r="Z138">
            <v>86.1</v>
          </cell>
        </row>
        <row r="141">
          <cell r="Z141">
            <v>114.7</v>
          </cell>
        </row>
        <row r="148">
          <cell r="Z148">
            <v>185.1</v>
          </cell>
        </row>
        <row r="153">
          <cell r="Z153">
            <v>59.9</v>
          </cell>
        </row>
        <row r="156">
          <cell r="Z156">
            <v>83.3</v>
          </cell>
        </row>
        <row r="161">
          <cell r="Z161">
            <v>72.5</v>
          </cell>
        </row>
        <row r="164">
          <cell r="Z164">
            <v>72.19999999999999</v>
          </cell>
        </row>
        <row r="167">
          <cell r="Z167">
            <v>36</v>
          </cell>
        </row>
        <row r="168">
          <cell r="Z168">
            <v>651.1000000000001</v>
          </cell>
        </row>
        <row r="185">
          <cell r="Z185">
            <v>57.8</v>
          </cell>
        </row>
        <row r="186">
          <cell r="Z186">
            <v>56</v>
          </cell>
        </row>
        <row r="187">
          <cell r="Z187">
            <v>53.8</v>
          </cell>
        </row>
        <row r="189">
          <cell r="Z189">
            <v>16.3</v>
          </cell>
        </row>
        <row r="193">
          <cell r="Z193">
            <v>16.2</v>
          </cell>
        </row>
        <row r="195">
          <cell r="Z195">
            <v>26.6</v>
          </cell>
        </row>
        <row r="196">
          <cell r="Z196">
            <v>70.8</v>
          </cell>
        </row>
        <row r="199">
          <cell r="Z199">
            <v>33</v>
          </cell>
        </row>
        <row r="202">
          <cell r="Z202">
            <v>34.7</v>
          </cell>
        </row>
        <row r="204">
          <cell r="Z204">
            <v>86.69999999999999</v>
          </cell>
        </row>
        <row r="207">
          <cell r="Z207">
            <v>86.7</v>
          </cell>
        </row>
        <row r="211">
          <cell r="Z211">
            <v>74.6</v>
          </cell>
        </row>
        <row r="215">
          <cell r="Z215">
            <v>105.2</v>
          </cell>
        </row>
        <row r="218">
          <cell r="Z218">
            <v>49.8</v>
          </cell>
        </row>
        <row r="219">
          <cell r="Z219">
            <v>45.1</v>
          </cell>
        </row>
        <row r="228">
          <cell r="Z228">
            <v>66.7</v>
          </cell>
        </row>
        <row r="230">
          <cell r="Z230">
            <v>130</v>
          </cell>
        </row>
        <row r="233">
          <cell r="Z233">
            <v>59.8</v>
          </cell>
        </row>
        <row r="234">
          <cell r="Z234">
            <v>59.8</v>
          </cell>
        </row>
        <row r="236">
          <cell r="Z236">
            <v>81</v>
          </cell>
        </row>
        <row r="241">
          <cell r="Z241">
            <v>36.2</v>
          </cell>
        </row>
        <row r="245">
          <cell r="Z245">
            <v>68.3</v>
          </cell>
        </row>
        <row r="253">
          <cell r="Z253">
            <v>107.8</v>
          </cell>
        </row>
        <row r="257">
          <cell r="Z257">
            <v>81.7</v>
          </cell>
        </row>
        <row r="260">
          <cell r="Z260">
            <v>27.7</v>
          </cell>
        </row>
        <row r="263">
          <cell r="Z263">
            <v>27.5</v>
          </cell>
        </row>
        <row r="264">
          <cell r="Z264">
            <v>90.1</v>
          </cell>
        </row>
        <row r="268">
          <cell r="Z268">
            <v>43.9</v>
          </cell>
        </row>
        <row r="269">
          <cell r="Z269">
            <v>110.8</v>
          </cell>
        </row>
        <row r="272">
          <cell r="Z272">
            <v>56.1</v>
          </cell>
        </row>
        <row r="273">
          <cell r="Z273">
            <v>55.5</v>
          </cell>
        </row>
        <row r="275">
          <cell r="Z275">
            <v>110.30000000000001</v>
          </cell>
        </row>
        <row r="279">
          <cell r="Z279">
            <v>62.3</v>
          </cell>
        </row>
        <row r="280">
          <cell r="Z280">
            <v>60.5</v>
          </cell>
        </row>
        <row r="284">
          <cell r="Z284">
            <v>78.5</v>
          </cell>
        </row>
        <row r="285">
          <cell r="Z285">
            <v>77.5</v>
          </cell>
        </row>
        <row r="292">
          <cell r="Z292">
            <v>44.5</v>
          </cell>
        </row>
        <row r="294">
          <cell r="Z294">
            <v>53.2</v>
          </cell>
        </row>
        <row r="299">
          <cell r="Z299">
            <v>82.9</v>
          </cell>
        </row>
        <row r="303">
          <cell r="Z303">
            <v>73.9</v>
          </cell>
        </row>
        <row r="308">
          <cell r="Z308">
            <v>36.9</v>
          </cell>
        </row>
        <row r="311">
          <cell r="Z311">
            <v>53.900000000000006</v>
          </cell>
        </row>
        <row r="317">
          <cell r="Z317">
            <v>36.3</v>
          </cell>
        </row>
        <row r="322">
          <cell r="Z322">
            <v>55.6</v>
          </cell>
        </row>
        <row r="324">
          <cell r="Z324">
            <v>116.6</v>
          </cell>
        </row>
        <row r="328">
          <cell r="Z328">
            <v>0</v>
          </cell>
        </row>
        <row r="329">
          <cell r="Z329">
            <v>127.5</v>
          </cell>
        </row>
        <row r="333">
          <cell r="CN333">
            <v>57.9</v>
          </cell>
        </row>
        <row r="335">
          <cell r="Z335">
            <v>71</v>
          </cell>
        </row>
        <row r="340">
          <cell r="Z340">
            <v>110.8</v>
          </cell>
        </row>
        <row r="345">
          <cell r="Z345">
            <v>60.6</v>
          </cell>
        </row>
        <row r="350">
          <cell r="Z350">
            <v>56.1</v>
          </cell>
        </row>
        <row r="358">
          <cell r="Z358">
            <v>54.4</v>
          </cell>
        </row>
        <row r="359">
          <cell r="Z359">
            <v>99.4</v>
          </cell>
        </row>
        <row r="362">
          <cell r="Z362">
            <v>104.8</v>
          </cell>
        </row>
        <row r="368">
          <cell r="Z368">
            <v>76.9</v>
          </cell>
        </row>
        <row r="373">
          <cell r="Z373">
            <v>108.7</v>
          </cell>
        </row>
        <row r="376">
          <cell r="Z376">
            <v>53</v>
          </cell>
        </row>
        <row r="382">
          <cell r="Z382">
            <v>120.5</v>
          </cell>
        </row>
        <row r="385">
          <cell r="Z385">
            <v>18.5</v>
          </cell>
        </row>
        <row r="389">
          <cell r="Z389">
            <v>36.5</v>
          </cell>
        </row>
        <row r="391">
          <cell r="Z391">
            <v>43.6</v>
          </cell>
        </row>
        <row r="392">
          <cell r="Z392">
            <v>118.3</v>
          </cell>
        </row>
        <row r="398">
          <cell r="Z398">
            <v>37.3</v>
          </cell>
        </row>
        <row r="400">
          <cell r="Z400">
            <v>119.80000000000001</v>
          </cell>
        </row>
        <row r="403">
          <cell r="Z403">
            <v>45.54</v>
          </cell>
        </row>
        <row r="405">
          <cell r="Z405">
            <v>53.9</v>
          </cell>
        </row>
        <row r="406">
          <cell r="Z406">
            <v>61.7</v>
          </cell>
        </row>
        <row r="409">
          <cell r="Z409">
            <v>115.4</v>
          </cell>
        </row>
        <row r="412">
          <cell r="Z412">
            <v>27</v>
          </cell>
        </row>
        <row r="413">
          <cell r="Z413">
            <v>37.1</v>
          </cell>
        </row>
        <row r="414">
          <cell r="Z414">
            <v>34.2</v>
          </cell>
        </row>
        <row r="415">
          <cell r="Z415">
            <v>112.3</v>
          </cell>
        </row>
        <row r="419">
          <cell r="Z419">
            <v>43.8</v>
          </cell>
        </row>
        <row r="422">
          <cell r="Z422">
            <v>43.7</v>
          </cell>
        </row>
        <row r="429">
          <cell r="Z429">
            <v>75.8</v>
          </cell>
        </row>
        <row r="433">
          <cell r="Z433">
            <v>88</v>
          </cell>
        </row>
        <row r="436">
          <cell r="Z436">
            <v>40</v>
          </cell>
        </row>
        <row r="438">
          <cell r="Z438">
            <v>140</v>
          </cell>
        </row>
        <row r="443">
          <cell r="Z443">
            <v>16</v>
          </cell>
        </row>
        <row r="444">
          <cell r="Z444">
            <v>65.7</v>
          </cell>
        </row>
        <row r="450">
          <cell r="Z450">
            <v>0</v>
          </cell>
        </row>
        <row r="452">
          <cell r="Z452">
            <v>72.4</v>
          </cell>
        </row>
        <row r="454">
          <cell r="Z454">
            <v>576.5</v>
          </cell>
        </row>
        <row r="467">
          <cell r="Z467">
            <v>437.2</v>
          </cell>
        </row>
        <row r="476">
          <cell r="Z476">
            <v>80.9</v>
          </cell>
        </row>
        <row r="477">
          <cell r="Z477">
            <v>79.9</v>
          </cell>
        </row>
        <row r="478">
          <cell r="Z478">
            <v>614.3000000000001</v>
          </cell>
        </row>
        <row r="503">
          <cell r="Z503">
            <v>66.1</v>
          </cell>
        </row>
        <row r="505">
          <cell r="Z505">
            <v>38</v>
          </cell>
        </row>
        <row r="508">
          <cell r="Z508">
            <v>46</v>
          </cell>
        </row>
        <row r="511">
          <cell r="Z511">
            <v>63.4</v>
          </cell>
        </row>
        <row r="522">
          <cell r="Z522">
            <v>49</v>
          </cell>
        </row>
        <row r="523">
          <cell r="Z523">
            <v>51</v>
          </cell>
        </row>
        <row r="526">
          <cell r="Z526">
            <v>100</v>
          </cell>
        </row>
        <row r="531">
          <cell r="Z531">
            <v>92</v>
          </cell>
        </row>
        <row r="548">
          <cell r="Z548">
            <v>93</v>
          </cell>
        </row>
        <row r="553">
          <cell r="Z553">
            <v>48</v>
          </cell>
        </row>
        <row r="556">
          <cell r="Z556">
            <v>0</v>
          </cell>
        </row>
        <row r="558">
          <cell r="Z558">
            <v>48</v>
          </cell>
        </row>
        <row r="562">
          <cell r="Z562">
            <v>42</v>
          </cell>
        </row>
        <row r="573">
          <cell r="Z573">
            <v>30</v>
          </cell>
        </row>
        <row r="574">
          <cell r="Z574">
            <v>38</v>
          </cell>
        </row>
        <row r="575">
          <cell r="Z575">
            <v>36.3</v>
          </cell>
        </row>
        <row r="578">
          <cell r="Z578">
            <v>70.1</v>
          </cell>
        </row>
        <row r="581">
          <cell r="Z581">
            <v>20</v>
          </cell>
        </row>
        <row r="587">
          <cell r="Z587">
            <v>829</v>
          </cell>
        </row>
        <row r="606">
          <cell r="Z606">
            <v>884.1000000000001</v>
          </cell>
        </row>
        <row r="630">
          <cell r="Z630">
            <v>710.1</v>
          </cell>
        </row>
        <row r="647">
          <cell r="Z647">
            <v>617.8000000000001</v>
          </cell>
        </row>
        <row r="664">
          <cell r="Z664">
            <v>60</v>
          </cell>
        </row>
        <row r="666">
          <cell r="Z666">
            <v>36.2</v>
          </cell>
        </row>
        <row r="669">
          <cell r="Z669">
            <v>0</v>
          </cell>
        </row>
        <row r="676">
          <cell r="Z676">
            <v>41.1</v>
          </cell>
        </row>
        <row r="679">
          <cell r="Z679">
            <v>56.5</v>
          </cell>
        </row>
        <row r="682">
          <cell r="Z682">
            <v>108.1</v>
          </cell>
        </row>
        <row r="687">
          <cell r="Z687">
            <v>501.8</v>
          </cell>
        </row>
        <row r="702">
          <cell r="Z702">
            <v>511.69999999999993</v>
          </cell>
        </row>
        <row r="728">
          <cell r="Z728">
            <v>37</v>
          </cell>
        </row>
        <row r="736">
          <cell r="Z736">
            <v>104</v>
          </cell>
        </row>
        <row r="742">
          <cell r="Z742">
            <v>52.8</v>
          </cell>
        </row>
        <row r="748">
          <cell r="Z748">
            <v>55.1</v>
          </cell>
        </row>
        <row r="755">
          <cell r="Z755">
            <v>68.6</v>
          </cell>
        </row>
        <row r="763">
          <cell r="Z763">
            <v>52.8</v>
          </cell>
        </row>
        <row r="766">
          <cell r="Z766">
            <v>84</v>
          </cell>
        </row>
        <row r="772">
          <cell r="Z772">
            <v>1301.2</v>
          </cell>
        </row>
        <row r="802">
          <cell r="Z802">
            <v>866.8</v>
          </cell>
        </row>
        <row r="825">
          <cell r="Z825">
            <v>115.4</v>
          </cell>
        </row>
        <row r="835">
          <cell r="Z835">
            <v>0</v>
          </cell>
        </row>
        <row r="846">
          <cell r="Z846">
            <v>36.5</v>
          </cell>
        </row>
        <row r="848">
          <cell r="Z848">
            <v>0</v>
          </cell>
        </row>
        <row r="850">
          <cell r="Z850">
            <v>45</v>
          </cell>
        </row>
        <row r="851">
          <cell r="Z851">
            <v>36.5</v>
          </cell>
        </row>
        <row r="853">
          <cell r="Z853">
            <v>45.2</v>
          </cell>
        </row>
        <row r="869">
          <cell r="Z869">
            <v>76.2</v>
          </cell>
        </row>
        <row r="870">
          <cell r="Z870">
            <v>53</v>
          </cell>
        </row>
        <row r="871">
          <cell r="Z871">
            <v>128</v>
          </cell>
        </row>
        <row r="874">
          <cell r="Z874">
            <v>50.9</v>
          </cell>
        </row>
        <row r="875">
          <cell r="Z875">
            <v>549.1</v>
          </cell>
        </row>
        <row r="892">
          <cell r="Z892">
            <v>38.4</v>
          </cell>
        </row>
        <row r="893">
          <cell r="Z893">
            <v>75.7</v>
          </cell>
        </row>
        <row r="898">
          <cell r="Z898">
            <v>42.7</v>
          </cell>
        </row>
        <row r="900">
          <cell r="Z900">
            <v>84.2</v>
          </cell>
        </row>
        <row r="913">
          <cell r="Z913">
            <v>39.9</v>
          </cell>
        </row>
        <row r="921">
          <cell r="Z921">
            <v>53.4</v>
          </cell>
        </row>
        <row r="924">
          <cell r="Z924">
            <v>76.5</v>
          </cell>
        </row>
        <row r="928">
          <cell r="Z928">
            <v>57.5</v>
          </cell>
        </row>
        <row r="932">
          <cell r="Z932">
            <v>72</v>
          </cell>
        </row>
        <row r="941">
          <cell r="Z941">
            <v>103.8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.о площ.до 1999г многоэтажн"/>
      <sheetName val="инф.о площ.до 1999г"/>
      <sheetName val="лиц.счета"/>
      <sheetName val="на 01.01.2014г"/>
      <sheetName val="на 24.09.2014 г для капрем "/>
      <sheetName val="на 01.12.2014 г "/>
      <sheetName val="на 28.08.2014 г "/>
      <sheetName val="на 01.07.2014 г "/>
      <sheetName val="на 01.02.2015 г "/>
      <sheetName val="бл.многоэт конс 2015"/>
      <sheetName val="не благ конс 2015"/>
      <sheetName val="бл.однэт конс 2015"/>
      <sheetName val="инж многоэт благ 2015 "/>
      <sheetName val="инж.одноэт.2015 "/>
      <sheetName val="Трифон"/>
      <sheetName val="небл.с1.01.14г"/>
      <sheetName val="01.04.14"/>
      <sheetName val="не благ.текущ"/>
      <sheetName val="благ.одноэт."/>
      <sheetName val="01.04."/>
      <sheetName val="бл.однэт.тек"/>
      <sheetName val="конс.01.04"/>
      <sheetName val="благ. на 01.01.14г"/>
      <sheetName val="благ."/>
      <sheetName val="на 01,10.13г"/>
      <sheetName val="инж.одноэт."/>
      <sheetName val="многоэт благ 2015"/>
      <sheetName val="дог"/>
      <sheetName val="с 1.01.13г"/>
      <sheetName val="инж.одноэт.2015 неизм"/>
      <sheetName val="инж многоэт благ 2015  неизм"/>
      <sheetName val="бл.однэт конс 2015 неизм"/>
      <sheetName val="не благ конс 2015 неизм"/>
      <sheetName val="бл.многоэт конс 2015 неизм"/>
    </sheetNames>
    <sheetDataSet>
      <sheetData sheetId="8">
        <row r="8">
          <cell r="AC8">
            <v>631.8</v>
          </cell>
        </row>
        <row r="24">
          <cell r="AC24">
            <v>69.4</v>
          </cell>
        </row>
        <row r="27">
          <cell r="AC27">
            <v>46.4</v>
          </cell>
        </row>
        <row r="33">
          <cell r="AC33">
            <v>0</v>
          </cell>
        </row>
        <row r="34">
          <cell r="AC34">
            <v>70.9</v>
          </cell>
        </row>
        <row r="37">
          <cell r="AC37">
            <v>888.7</v>
          </cell>
        </row>
        <row r="60">
          <cell r="AC60">
            <v>373.59999999999997</v>
          </cell>
        </row>
        <row r="69">
          <cell r="AC69">
            <v>364.8</v>
          </cell>
        </row>
        <row r="78">
          <cell r="AC78">
            <v>896</v>
          </cell>
        </row>
        <row r="101">
          <cell r="AC101">
            <v>789.5</v>
          </cell>
        </row>
        <row r="119">
          <cell r="AC119">
            <v>44.5</v>
          </cell>
        </row>
        <row r="123">
          <cell r="AC123">
            <v>55.4</v>
          </cell>
        </row>
        <row r="127">
          <cell r="AC127">
            <v>75.6</v>
          </cell>
        </row>
        <row r="134">
          <cell r="AC134">
            <v>78.6</v>
          </cell>
        </row>
        <row r="137">
          <cell r="AC137">
            <v>40.6</v>
          </cell>
        </row>
        <row r="139">
          <cell r="AC139">
            <v>77.1</v>
          </cell>
        </row>
        <row r="147">
          <cell r="AC147">
            <v>27.4</v>
          </cell>
        </row>
        <row r="151">
          <cell r="AC151">
            <v>48.1</v>
          </cell>
        </row>
        <row r="152">
          <cell r="AC152">
            <v>74.6</v>
          </cell>
        </row>
        <row r="155">
          <cell r="AC155">
            <v>54.9</v>
          </cell>
        </row>
        <row r="156">
          <cell r="AC156">
            <v>46.5</v>
          </cell>
        </row>
        <row r="162">
          <cell r="AC162">
            <v>74.9</v>
          </cell>
        </row>
        <row r="165">
          <cell r="AC165">
            <v>76.1</v>
          </cell>
        </row>
        <row r="167">
          <cell r="AC167">
            <v>75.3</v>
          </cell>
        </row>
        <row r="170">
          <cell r="AC170">
            <v>78.3</v>
          </cell>
        </row>
        <row r="174">
          <cell r="AC174">
            <v>80</v>
          </cell>
        </row>
        <row r="175">
          <cell r="AC175">
            <v>0</v>
          </cell>
        </row>
        <row r="178">
          <cell r="AC178">
            <v>73.1</v>
          </cell>
        </row>
        <row r="179">
          <cell r="AC179">
            <v>74.3</v>
          </cell>
        </row>
        <row r="185">
          <cell r="AC185">
            <v>145.39999999999998</v>
          </cell>
        </row>
        <row r="188">
          <cell r="AC188">
            <v>69.5</v>
          </cell>
        </row>
        <row r="191">
          <cell r="AC191">
            <v>74.9</v>
          </cell>
        </row>
        <row r="194">
          <cell r="AC194">
            <v>71.4</v>
          </cell>
        </row>
        <row r="197">
          <cell r="AC197">
            <v>44.2</v>
          </cell>
        </row>
        <row r="200">
          <cell r="AC200">
            <v>54.9</v>
          </cell>
        </row>
        <row r="203">
          <cell r="AC203">
            <v>109.80000000000001</v>
          </cell>
        </row>
        <row r="212">
          <cell r="AC212">
            <v>722.8</v>
          </cell>
        </row>
        <row r="229">
          <cell r="AC229">
            <v>714.3</v>
          </cell>
        </row>
        <row r="246">
          <cell r="AC246">
            <v>957.2</v>
          </cell>
        </row>
        <row r="270">
          <cell r="AC270">
            <v>1033.3999999999999</v>
          </cell>
        </row>
        <row r="295">
          <cell r="AC295">
            <v>1736.4999999999998</v>
          </cell>
        </row>
        <row r="333">
          <cell r="AC333">
            <v>54</v>
          </cell>
        </row>
        <row r="336">
          <cell r="AC336">
            <v>105.69999999999999</v>
          </cell>
        </row>
        <row r="339">
          <cell r="AC339">
            <v>148.4</v>
          </cell>
        </row>
        <row r="344">
          <cell r="AC344">
            <v>73.7</v>
          </cell>
        </row>
        <row r="348">
          <cell r="AC348">
            <v>35.5</v>
          </cell>
        </row>
        <row r="351">
          <cell r="AC351">
            <v>58.7</v>
          </cell>
        </row>
        <row r="360">
          <cell r="AC360">
            <v>45.1</v>
          </cell>
        </row>
        <row r="361">
          <cell r="AC361">
            <v>27.9</v>
          </cell>
        </row>
        <row r="365">
          <cell r="AC365">
            <v>61.8</v>
          </cell>
        </row>
        <row r="372">
          <cell r="AC372">
            <v>64.8</v>
          </cell>
        </row>
        <row r="374">
          <cell r="AC374">
            <v>32.1</v>
          </cell>
        </row>
        <row r="377">
          <cell r="AC377">
            <v>8.9</v>
          </cell>
        </row>
        <row r="385">
          <cell r="AC385">
            <v>67.5</v>
          </cell>
        </row>
        <row r="387">
          <cell r="AC387">
            <v>68.6</v>
          </cell>
        </row>
        <row r="396">
          <cell r="AC396">
            <v>49.2</v>
          </cell>
        </row>
        <row r="399">
          <cell r="AC399">
            <v>44.8</v>
          </cell>
        </row>
        <row r="401">
          <cell r="AC401">
            <v>52.3</v>
          </cell>
        </row>
        <row r="402">
          <cell r="AC402">
            <v>35.2</v>
          </cell>
        </row>
        <row r="403">
          <cell r="AC403">
            <v>80.5</v>
          </cell>
        </row>
        <row r="408">
          <cell r="AC408">
            <v>52.7</v>
          </cell>
        </row>
        <row r="416">
          <cell r="AC416">
            <v>35.9</v>
          </cell>
        </row>
        <row r="420">
          <cell r="AC420">
            <v>40.5</v>
          </cell>
        </row>
        <row r="421">
          <cell r="AC421">
            <v>56.21</v>
          </cell>
        </row>
        <row r="423">
          <cell r="AC423">
            <v>734</v>
          </cell>
        </row>
        <row r="442">
          <cell r="AC442">
            <v>35.9</v>
          </cell>
        </row>
        <row r="443">
          <cell r="AC443">
            <v>98</v>
          </cell>
        </row>
        <row r="446">
          <cell r="AC446">
            <v>49</v>
          </cell>
        </row>
        <row r="455">
          <cell r="AC455">
            <v>46.2</v>
          </cell>
        </row>
        <row r="466">
          <cell r="AC466">
            <v>66</v>
          </cell>
        </row>
        <row r="469">
          <cell r="AC469">
            <v>82.6</v>
          </cell>
        </row>
        <row r="472">
          <cell r="AC472">
            <v>95</v>
          </cell>
        </row>
        <row r="475">
          <cell r="AC475">
            <v>78</v>
          </cell>
        </row>
        <row r="478">
          <cell r="AC478">
            <v>56</v>
          </cell>
        </row>
        <row r="485">
          <cell r="AC485">
            <v>49</v>
          </cell>
        </row>
        <row r="493">
          <cell r="AC493">
            <v>71.3</v>
          </cell>
        </row>
        <row r="495">
          <cell r="AC495">
            <v>73.1</v>
          </cell>
        </row>
        <row r="503">
          <cell r="AC503">
            <v>904.9999999999999</v>
          </cell>
        </row>
        <row r="526">
          <cell r="AC526">
            <v>747.0000000000001</v>
          </cell>
        </row>
        <row r="551">
          <cell r="AC551">
            <v>875.6999999999998</v>
          </cell>
        </row>
        <row r="574">
          <cell r="AC574">
            <v>1212.3</v>
          </cell>
        </row>
        <row r="599">
          <cell r="AC599">
            <v>52.9</v>
          </cell>
        </row>
        <row r="605">
          <cell r="AC605">
            <v>715.7000000000002</v>
          </cell>
        </row>
        <row r="622">
          <cell r="AC622">
            <v>751.4999999999999</v>
          </cell>
        </row>
        <row r="640">
          <cell r="AC640">
            <v>731.0999999999999</v>
          </cell>
        </row>
        <row r="657">
          <cell r="AC657">
            <v>59.9</v>
          </cell>
        </row>
        <row r="662">
          <cell r="AC662">
            <v>76.7</v>
          </cell>
        </row>
        <row r="663">
          <cell r="AC663">
            <v>44.3</v>
          </cell>
        </row>
        <row r="664">
          <cell r="AC664">
            <v>44.3</v>
          </cell>
        </row>
        <row r="666">
          <cell r="AC666">
            <v>48.8</v>
          </cell>
        </row>
        <row r="667">
          <cell r="AC667">
            <v>57.8</v>
          </cell>
        </row>
        <row r="668">
          <cell r="AC668">
            <v>56.2</v>
          </cell>
        </row>
        <row r="669">
          <cell r="AC669">
            <v>56.6</v>
          </cell>
        </row>
        <row r="670">
          <cell r="AC670">
            <v>63.3</v>
          </cell>
        </row>
        <row r="677">
          <cell r="AC677">
            <v>50.7</v>
          </cell>
        </row>
        <row r="683">
          <cell r="AC683">
            <v>41.8</v>
          </cell>
        </row>
        <row r="684">
          <cell r="AC684">
            <v>51</v>
          </cell>
        </row>
        <row r="685">
          <cell r="AC685">
            <v>50.9</v>
          </cell>
        </row>
        <row r="686">
          <cell r="AC686">
            <v>75.1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6"/>
  <sheetViews>
    <sheetView tabSelected="1" zoomScalePageLayoutView="0" workbookViewId="0" topLeftCell="B1">
      <selection activeCell="J6" sqref="J6:J7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14.375" style="0" customWidth="1"/>
    <col min="4" max="4" width="12.125" style="0" customWidth="1"/>
    <col min="5" max="5" width="13.375" style="0" customWidth="1"/>
    <col min="6" max="6" width="6.625" style="0" customWidth="1"/>
    <col min="7" max="7" width="7.00390625" style="0" customWidth="1"/>
    <col min="8" max="8" width="11.75390625" style="0" customWidth="1"/>
    <col min="9" max="9" width="19.00390625" style="0" customWidth="1"/>
    <col min="10" max="10" width="14.75390625" style="0" customWidth="1"/>
    <col min="11" max="11" width="14.75390625" style="0" hidden="1" customWidth="1"/>
    <col min="12" max="12" width="9.625" style="0" hidden="1" customWidth="1"/>
    <col min="13" max="15" width="0" style="0" hidden="1" customWidth="1"/>
  </cols>
  <sheetData>
    <row r="1" spans="2:10" ht="12.75">
      <c r="B1" s="28" t="s">
        <v>9</v>
      </c>
      <c r="C1" s="28"/>
      <c r="D1" s="28"/>
      <c r="E1" s="28"/>
      <c r="F1" s="28"/>
      <c r="G1" s="28"/>
      <c r="H1" s="28"/>
      <c r="I1" s="28"/>
      <c r="J1" s="28"/>
    </row>
    <row r="3" spans="2:11" ht="35.25" customHeight="1">
      <c r="B3" s="28" t="s">
        <v>189</v>
      </c>
      <c r="C3" s="28"/>
      <c r="D3" s="28"/>
      <c r="E3" s="28"/>
      <c r="F3" s="28"/>
      <c r="G3" s="28"/>
      <c r="H3" s="28"/>
      <c r="I3" s="28"/>
      <c r="J3" s="28"/>
      <c r="K3" s="16"/>
    </row>
    <row r="4" ht="12.75" hidden="1"/>
    <row r="6" spans="2:11" ht="15" customHeight="1">
      <c r="B6" s="30" t="s">
        <v>0</v>
      </c>
      <c r="C6" s="29" t="s">
        <v>1</v>
      </c>
      <c r="D6" s="29"/>
      <c r="E6" s="29"/>
      <c r="F6" s="29"/>
      <c r="G6" s="30" t="s">
        <v>12</v>
      </c>
      <c r="H6" s="30" t="s">
        <v>2</v>
      </c>
      <c r="I6" s="29" t="s">
        <v>3</v>
      </c>
      <c r="J6" s="30" t="s">
        <v>4</v>
      </c>
      <c r="K6" s="20"/>
    </row>
    <row r="7" spans="2:11" ht="193.5" customHeight="1">
      <c r="B7" s="31"/>
      <c r="C7" s="1" t="s">
        <v>5</v>
      </c>
      <c r="D7" s="1" t="s">
        <v>6</v>
      </c>
      <c r="E7" s="1" t="s">
        <v>7</v>
      </c>
      <c r="F7" s="1" t="s">
        <v>8</v>
      </c>
      <c r="G7" s="31"/>
      <c r="H7" s="31"/>
      <c r="I7" s="29"/>
      <c r="J7" s="31"/>
      <c r="K7" s="20"/>
    </row>
    <row r="8" spans="2:11" ht="23.25" customHeight="1">
      <c r="B8" s="1">
        <v>1</v>
      </c>
      <c r="C8" s="4" t="s">
        <v>10</v>
      </c>
      <c r="D8" s="4" t="s">
        <v>11</v>
      </c>
      <c r="E8" s="7" t="s">
        <v>13</v>
      </c>
      <c r="F8" s="5">
        <v>1</v>
      </c>
      <c r="G8" s="5">
        <f>'[1] на 01.02.2015'!$V$6</f>
        <v>1973</v>
      </c>
      <c r="H8" s="24">
        <f>'[1] на 01.02.2015'!$Y$6+89.7+372.9</f>
        <v>1534</v>
      </c>
      <c r="I8" s="8" t="s">
        <v>154</v>
      </c>
      <c r="J8" s="8" t="s">
        <v>169</v>
      </c>
      <c r="K8" s="21" t="s">
        <v>143</v>
      </c>
    </row>
    <row r="9" spans="2:11" ht="24" customHeight="1">
      <c r="B9" s="1">
        <v>2</v>
      </c>
      <c r="C9" s="4" t="s">
        <v>10</v>
      </c>
      <c r="D9" s="4" t="s">
        <v>11</v>
      </c>
      <c r="E9" s="7" t="s">
        <v>13</v>
      </c>
      <c r="F9" s="5">
        <v>5</v>
      </c>
      <c r="G9" s="5">
        <f>'[1] на 01.02.2015'!$V$32</f>
        <v>1975</v>
      </c>
      <c r="H9" s="24">
        <f>'[1] на 01.02.2015'!$Y$32+12</f>
        <v>385.7</v>
      </c>
      <c r="I9" s="8" t="s">
        <v>154</v>
      </c>
      <c r="J9" s="8" t="s">
        <v>169</v>
      </c>
      <c r="K9" s="21" t="s">
        <v>143</v>
      </c>
    </row>
    <row r="10" spans="2:11" ht="24" customHeight="1">
      <c r="B10" s="1">
        <v>3</v>
      </c>
      <c r="C10" s="4" t="s">
        <v>10</v>
      </c>
      <c r="D10" s="4" t="s">
        <v>11</v>
      </c>
      <c r="E10" s="7" t="s">
        <v>14</v>
      </c>
      <c r="F10" s="5">
        <v>9</v>
      </c>
      <c r="G10" s="5">
        <f>'[1] на 01.02.2015'!$V$41</f>
        <v>1980</v>
      </c>
      <c r="H10" s="24">
        <f>'[1] на 01.02.2015'!$Y$41+50+159.6+461</f>
        <v>1815.8999999999996</v>
      </c>
      <c r="I10" s="8" t="s">
        <v>155</v>
      </c>
      <c r="J10" s="8" t="s">
        <v>169</v>
      </c>
      <c r="K10" s="21" t="s">
        <v>141</v>
      </c>
    </row>
    <row r="11" spans="2:11" ht="24">
      <c r="B11" s="1">
        <v>4</v>
      </c>
      <c r="C11" s="4" t="s">
        <v>10</v>
      </c>
      <c r="D11" s="4" t="s">
        <v>11</v>
      </c>
      <c r="E11" s="7" t="s">
        <v>14</v>
      </c>
      <c r="F11" s="8">
        <v>11</v>
      </c>
      <c r="G11" s="8">
        <f>'[1] на 01.02.2015'!$V$65</f>
        <v>1980</v>
      </c>
      <c r="H11" s="24">
        <f>'[1] на 01.02.2015'!$Y$65+25.7+170.82+561.3</f>
        <v>2124.12</v>
      </c>
      <c r="I11" s="8" t="s">
        <v>155</v>
      </c>
      <c r="J11" s="8" t="s">
        <v>169</v>
      </c>
      <c r="K11" s="21" t="s">
        <v>141</v>
      </c>
    </row>
    <row r="12" spans="2:11" ht="24">
      <c r="B12" s="1">
        <v>5</v>
      </c>
      <c r="C12" s="4" t="s">
        <v>10</v>
      </c>
      <c r="D12" s="4" t="s">
        <v>11</v>
      </c>
      <c r="E12" s="7" t="s">
        <v>14</v>
      </c>
      <c r="F12" s="8">
        <v>13</v>
      </c>
      <c r="G12" s="8">
        <f>'[1] на 01.02.2015'!$V$98</f>
        <v>1986</v>
      </c>
      <c r="H12" s="24">
        <f>'[1] на 01.02.2015'!$Y$98+90.3+386.2</f>
        <v>1665.6</v>
      </c>
      <c r="I12" s="8" t="s">
        <v>155</v>
      </c>
      <c r="J12" s="8" t="s">
        <v>169</v>
      </c>
      <c r="K12" s="21" t="s">
        <v>141</v>
      </c>
    </row>
    <row r="13" spans="2:11" ht="24">
      <c r="B13" s="1">
        <v>6</v>
      </c>
      <c r="C13" s="4" t="s">
        <v>10</v>
      </c>
      <c r="D13" s="4" t="s">
        <v>11</v>
      </c>
      <c r="E13" s="7" t="s">
        <v>15</v>
      </c>
      <c r="F13" s="8">
        <v>3</v>
      </c>
      <c r="G13" s="8">
        <f>'[1] на 01.02.2015'!$V$123</f>
        <v>1966</v>
      </c>
      <c r="H13" s="25">
        <f>'[1] на 01.02.2015'!$Y$123+55.1</f>
        <v>681.6</v>
      </c>
      <c r="I13" s="8" t="s">
        <v>156</v>
      </c>
      <c r="J13" s="8" t="s">
        <v>169</v>
      </c>
      <c r="K13" s="21" t="s">
        <v>153</v>
      </c>
    </row>
    <row r="14" spans="2:11" ht="24">
      <c r="B14" s="1">
        <v>7</v>
      </c>
      <c r="C14" s="4" t="s">
        <v>10</v>
      </c>
      <c r="D14" s="4" t="s">
        <v>11</v>
      </c>
      <c r="E14" s="7" t="s">
        <v>16</v>
      </c>
      <c r="F14" s="8">
        <v>8</v>
      </c>
      <c r="G14" s="8">
        <f>'[1] на 01.02.2015'!$V$140</f>
        <v>1972</v>
      </c>
      <c r="H14" s="25">
        <f>'[1] на 01.02.2015'!$Y$140+177.2+52.44</f>
        <v>507.74</v>
      </c>
      <c r="I14" s="8" t="s">
        <v>157</v>
      </c>
      <c r="J14" s="8" t="s">
        <v>169</v>
      </c>
      <c r="K14" s="21" t="s">
        <v>142</v>
      </c>
    </row>
    <row r="15" spans="2:11" ht="24">
      <c r="B15" s="1">
        <v>8</v>
      </c>
      <c r="C15" s="4" t="s">
        <v>10</v>
      </c>
      <c r="D15" s="4" t="s">
        <v>11</v>
      </c>
      <c r="E15" s="7" t="s">
        <v>16</v>
      </c>
      <c r="F15" s="8">
        <v>10</v>
      </c>
      <c r="G15" s="8">
        <f>'[1] на 01.02.2015'!$V$150</f>
        <v>1974</v>
      </c>
      <c r="H15" s="25">
        <f>'[1] на 01.02.2015'!$Y$150+56.8</f>
        <v>525.1</v>
      </c>
      <c r="I15" s="8" t="s">
        <v>157</v>
      </c>
      <c r="J15" s="8" t="s">
        <v>169</v>
      </c>
      <c r="K15" s="21" t="s">
        <v>142</v>
      </c>
    </row>
    <row r="16" spans="2:11" ht="24">
      <c r="B16" s="1">
        <v>9</v>
      </c>
      <c r="C16" s="4" t="s">
        <v>10</v>
      </c>
      <c r="D16" s="4" t="s">
        <v>11</v>
      </c>
      <c r="E16" s="7" t="s">
        <v>17</v>
      </c>
      <c r="F16" s="8" t="s">
        <v>18</v>
      </c>
      <c r="G16" s="8">
        <f>'[1] на 01.02.2015'!$V$159</f>
        <v>1991</v>
      </c>
      <c r="H16" s="25">
        <f>'[1] на 01.02.2015'!$Y$159+87.6</f>
        <v>995.7</v>
      </c>
      <c r="I16" s="8" t="s">
        <v>156</v>
      </c>
      <c r="J16" s="8" t="s">
        <v>169</v>
      </c>
      <c r="K16" s="21" t="s">
        <v>153</v>
      </c>
    </row>
    <row r="17" spans="2:11" ht="24">
      <c r="B17" s="1">
        <v>10</v>
      </c>
      <c r="C17" s="4" t="s">
        <v>10</v>
      </c>
      <c r="D17" s="4" t="s">
        <v>11</v>
      </c>
      <c r="E17" s="7" t="s">
        <v>17</v>
      </c>
      <c r="F17" s="8" t="s">
        <v>19</v>
      </c>
      <c r="G17" s="8">
        <f>'[1] на 01.02.2015'!$V$178</f>
        <v>1997</v>
      </c>
      <c r="H17" s="25">
        <f>'[1] на 01.02.2015'!$Y$178+100.1+353.7</f>
        <v>1359.5</v>
      </c>
      <c r="I17" s="8" t="s">
        <v>156</v>
      </c>
      <c r="J17" s="8" t="s">
        <v>169</v>
      </c>
      <c r="K17" s="21" t="s">
        <v>153</v>
      </c>
    </row>
    <row r="18" spans="2:11" ht="24">
      <c r="B18" s="1">
        <v>11</v>
      </c>
      <c r="C18" s="4" t="s">
        <v>10</v>
      </c>
      <c r="D18" s="4" t="s">
        <v>11</v>
      </c>
      <c r="E18" s="7" t="s">
        <v>17</v>
      </c>
      <c r="F18" s="8">
        <v>5</v>
      </c>
      <c r="G18" s="8">
        <f>'[1] на 01.02.2015'!$V$197</f>
        <v>1980</v>
      </c>
      <c r="H18" s="25">
        <f>'[1] на 01.02.2015'!$Y$197+88.2+527.7</f>
        <v>1482.3000000000002</v>
      </c>
      <c r="I18" s="8" t="s">
        <v>156</v>
      </c>
      <c r="J18" s="8" t="s">
        <v>169</v>
      </c>
      <c r="K18" s="21" t="s">
        <v>153</v>
      </c>
    </row>
    <row r="19" spans="2:11" ht="24">
      <c r="B19" s="1">
        <v>12</v>
      </c>
      <c r="C19" s="4" t="s">
        <v>10</v>
      </c>
      <c r="D19" s="4" t="s">
        <v>11</v>
      </c>
      <c r="E19" s="7" t="s">
        <v>17</v>
      </c>
      <c r="F19" s="8" t="s">
        <v>24</v>
      </c>
      <c r="G19" s="8">
        <f>'[1] на 01.02.2015'!$V$220</f>
        <v>1980</v>
      </c>
      <c r="H19" s="25">
        <f>'[1] на 01.02.2015'!$Y$220+96.5</f>
        <v>958.9</v>
      </c>
      <c r="I19" s="8" t="s">
        <v>156</v>
      </c>
      <c r="J19" s="8" t="s">
        <v>169</v>
      </c>
      <c r="K19" s="21" t="s">
        <v>153</v>
      </c>
    </row>
    <row r="20" spans="2:11" ht="24">
      <c r="B20" s="1">
        <v>13</v>
      </c>
      <c r="C20" s="4" t="s">
        <v>10</v>
      </c>
      <c r="D20" s="4" t="s">
        <v>11</v>
      </c>
      <c r="E20" s="7" t="s">
        <v>17</v>
      </c>
      <c r="F20" s="8">
        <v>7</v>
      </c>
      <c r="G20" s="8">
        <f>'[1] на 01.02.2015'!$V$243</f>
        <v>1979</v>
      </c>
      <c r="H20" s="25">
        <f>'[1] на 01.02.2015'!$Y$243+94.4+529.7</f>
        <v>1498.8000000000002</v>
      </c>
      <c r="I20" s="8" t="s">
        <v>156</v>
      </c>
      <c r="J20" s="8" t="s">
        <v>169</v>
      </c>
      <c r="K20" s="21" t="s">
        <v>153</v>
      </c>
    </row>
    <row r="21" spans="2:11" ht="24">
      <c r="B21" s="1">
        <v>14</v>
      </c>
      <c r="C21" s="4" t="s">
        <v>10</v>
      </c>
      <c r="D21" s="4" t="s">
        <v>11</v>
      </c>
      <c r="E21" s="7" t="s">
        <v>17</v>
      </c>
      <c r="F21" s="8">
        <v>8</v>
      </c>
      <c r="G21" s="8">
        <f>'[1] на 01.02.2015'!$V$266</f>
        <v>1981</v>
      </c>
      <c r="H21" s="25">
        <f>'[1] на 01.02.2015'!$Y$266+95.82</f>
        <v>907.4199999999998</v>
      </c>
      <c r="I21" s="8" t="s">
        <v>156</v>
      </c>
      <c r="J21" s="8" t="s">
        <v>169</v>
      </c>
      <c r="K21" s="21" t="s">
        <v>153</v>
      </c>
    </row>
    <row r="22" spans="2:11" ht="24">
      <c r="B22" s="1">
        <v>15</v>
      </c>
      <c r="C22" s="4" t="s">
        <v>10</v>
      </c>
      <c r="D22" s="4" t="s">
        <v>11</v>
      </c>
      <c r="E22" s="7" t="s">
        <v>17</v>
      </c>
      <c r="F22" s="8">
        <v>10</v>
      </c>
      <c r="G22" s="8">
        <f>'[1] на 01.02.2015'!$V$285</f>
        <v>1975</v>
      </c>
      <c r="H22" s="25">
        <f>'[1] на 01.02.2015'!$Y$285+100.1+136.1</f>
        <v>685.5699999999999</v>
      </c>
      <c r="I22" s="8" t="s">
        <v>156</v>
      </c>
      <c r="J22" s="8" t="s">
        <v>169</v>
      </c>
      <c r="K22" s="21" t="s">
        <v>153</v>
      </c>
    </row>
    <row r="23" spans="2:11" ht="24">
      <c r="B23" s="1">
        <v>16</v>
      </c>
      <c r="C23" s="4" t="s">
        <v>10</v>
      </c>
      <c r="D23" s="4" t="s">
        <v>11</v>
      </c>
      <c r="E23" s="7" t="s">
        <v>17</v>
      </c>
      <c r="F23" s="8" t="s">
        <v>20</v>
      </c>
      <c r="G23" s="8">
        <f>'[1] на 01.02.2015'!$V$1795</f>
        <v>2011</v>
      </c>
      <c r="H23" s="25">
        <f>'[1] на 01.02.2015'!$Y$1795+90.5+333.1</f>
        <v>1280.5</v>
      </c>
      <c r="I23" s="8" t="s">
        <v>174</v>
      </c>
      <c r="J23" s="8" t="s">
        <v>175</v>
      </c>
      <c r="K23" s="21"/>
    </row>
    <row r="24" spans="2:11" ht="24">
      <c r="B24" s="1">
        <v>17</v>
      </c>
      <c r="C24" s="4" t="s">
        <v>10</v>
      </c>
      <c r="D24" s="4" t="s">
        <v>11</v>
      </c>
      <c r="E24" s="7" t="s">
        <v>17</v>
      </c>
      <c r="F24" s="8" t="s">
        <v>21</v>
      </c>
      <c r="G24" s="8">
        <f>'[1] на 01.02.2015'!$V$320</f>
        <v>1978</v>
      </c>
      <c r="H24" s="25">
        <f>'[1] на 01.02.2015'!$Y$320+127.11</f>
        <v>1465.8100000000002</v>
      </c>
      <c r="I24" s="8" t="s">
        <v>156</v>
      </c>
      <c r="J24" s="8" t="s">
        <v>169</v>
      </c>
      <c r="K24" s="21" t="s">
        <v>153</v>
      </c>
    </row>
    <row r="25" spans="2:11" ht="24">
      <c r="B25" s="1">
        <v>18</v>
      </c>
      <c r="C25" s="4" t="s">
        <v>10</v>
      </c>
      <c r="D25" s="4" t="s">
        <v>11</v>
      </c>
      <c r="E25" s="7" t="s">
        <v>17</v>
      </c>
      <c r="F25" s="8">
        <v>12</v>
      </c>
      <c r="G25" s="8">
        <f>'[1] на 01.02.2015'!$V$354</f>
        <v>1978</v>
      </c>
      <c r="H25" s="25">
        <f>'[1] на 01.02.2015'!$Y$354+21.6+201.3</f>
        <v>1118.7999999999997</v>
      </c>
      <c r="I25" s="8" t="s">
        <v>156</v>
      </c>
      <c r="J25" s="8" t="s">
        <v>169</v>
      </c>
      <c r="K25" s="21" t="s">
        <v>153</v>
      </c>
    </row>
    <row r="26" spans="2:11" ht="24">
      <c r="B26" s="1">
        <v>19</v>
      </c>
      <c r="C26" s="4" t="s">
        <v>10</v>
      </c>
      <c r="D26" s="4" t="s">
        <v>11</v>
      </c>
      <c r="E26" s="7" t="s">
        <v>17</v>
      </c>
      <c r="F26" s="8">
        <v>13</v>
      </c>
      <c r="G26" s="8">
        <f>'[1] на 01.02.2015'!$V$388</f>
        <v>1982</v>
      </c>
      <c r="H26" s="25">
        <f>'[1] на 01.02.2015'!$Y$388+96.3+424.7</f>
        <v>1699</v>
      </c>
      <c r="I26" s="8" t="s">
        <v>156</v>
      </c>
      <c r="J26" s="8" t="s">
        <v>169</v>
      </c>
      <c r="K26" s="21" t="s">
        <v>153</v>
      </c>
    </row>
    <row r="27" spans="2:11" ht="24">
      <c r="B27" s="1">
        <v>20</v>
      </c>
      <c r="C27" s="4" t="s">
        <v>10</v>
      </c>
      <c r="D27" s="4" t="s">
        <v>11</v>
      </c>
      <c r="E27" s="7" t="s">
        <v>17</v>
      </c>
      <c r="F27" s="8" t="s">
        <v>22</v>
      </c>
      <c r="G27" s="8">
        <f>'[1] на 01.02.2015'!$V$413</f>
        <v>1988</v>
      </c>
      <c r="H27" s="25">
        <f>'[1] на 01.02.2015'!$Y$413+133.2</f>
        <v>1858.9</v>
      </c>
      <c r="I27" s="8" t="s">
        <v>156</v>
      </c>
      <c r="J27" s="8" t="s">
        <v>169</v>
      </c>
      <c r="K27" s="21" t="s">
        <v>153</v>
      </c>
    </row>
    <row r="28" spans="2:11" ht="24">
      <c r="B28" s="1">
        <v>21</v>
      </c>
      <c r="C28" s="4" t="s">
        <v>10</v>
      </c>
      <c r="D28" s="4" t="s">
        <v>11</v>
      </c>
      <c r="E28" s="7" t="s">
        <v>17</v>
      </c>
      <c r="F28" s="8">
        <v>14</v>
      </c>
      <c r="G28" s="8">
        <f>'[1] на 01.02.2015'!$V$450</f>
        <v>1985</v>
      </c>
      <c r="H28" s="25">
        <f>'[1] на 01.02.2015'!$Y$450+159.5+362</f>
        <v>1779.6000000000004</v>
      </c>
      <c r="I28" s="8" t="s">
        <v>156</v>
      </c>
      <c r="J28" s="8" t="s">
        <v>169</v>
      </c>
      <c r="K28" s="21" t="s">
        <v>153</v>
      </c>
    </row>
    <row r="29" spans="2:11" ht="24">
      <c r="B29" s="1">
        <v>22</v>
      </c>
      <c r="C29" s="4" t="s">
        <v>10</v>
      </c>
      <c r="D29" s="4" t="s">
        <v>11</v>
      </c>
      <c r="E29" s="7" t="s">
        <v>17</v>
      </c>
      <c r="F29" s="8">
        <v>15</v>
      </c>
      <c r="G29" s="8">
        <f>'[1] на 01.02.2015'!$V$491</f>
        <v>1978</v>
      </c>
      <c r="H29" s="25">
        <f>'[1] на 01.02.2015'!$Y$491+75</f>
        <v>1233.7</v>
      </c>
      <c r="I29" s="8" t="s">
        <v>156</v>
      </c>
      <c r="J29" s="8" t="s">
        <v>169</v>
      </c>
      <c r="K29" s="21" t="s">
        <v>153</v>
      </c>
    </row>
    <row r="30" spans="2:11" ht="24">
      <c r="B30" s="1">
        <v>23</v>
      </c>
      <c r="C30" s="4" t="s">
        <v>10</v>
      </c>
      <c r="D30" s="4" t="s">
        <v>11</v>
      </c>
      <c r="E30" s="7" t="s">
        <v>17</v>
      </c>
      <c r="F30" s="8">
        <v>16</v>
      </c>
      <c r="G30" s="8">
        <f>'[1] на 01.02.2015'!$V$516</f>
        <v>1983</v>
      </c>
      <c r="H30" s="25">
        <f>'[1] на 01.02.2015'!$Y$516+104.4</f>
        <v>1606.9</v>
      </c>
      <c r="I30" s="8" t="s">
        <v>156</v>
      </c>
      <c r="J30" s="8" t="s">
        <v>169</v>
      </c>
      <c r="K30" s="21" t="s">
        <v>153</v>
      </c>
    </row>
    <row r="31" spans="2:11" ht="24">
      <c r="B31" s="1">
        <v>24</v>
      </c>
      <c r="C31" s="4" t="s">
        <v>10</v>
      </c>
      <c r="D31" s="4" t="s">
        <v>11</v>
      </c>
      <c r="E31" s="7" t="s">
        <v>17</v>
      </c>
      <c r="F31" s="8">
        <v>17</v>
      </c>
      <c r="G31" s="8">
        <f>'[1] на 01.02.2015'!$V$544</f>
        <v>1979</v>
      </c>
      <c r="H31" s="25">
        <f>'[1] на 01.02.2015'!$Y$544+131.7+492</f>
        <v>1880.2000000000003</v>
      </c>
      <c r="I31" s="8" t="s">
        <v>156</v>
      </c>
      <c r="J31" s="8" t="s">
        <v>169</v>
      </c>
      <c r="K31" s="21" t="s">
        <v>153</v>
      </c>
    </row>
    <row r="32" spans="2:11" ht="24">
      <c r="B32" s="1">
        <v>25</v>
      </c>
      <c r="C32" s="4" t="s">
        <v>10</v>
      </c>
      <c r="D32" s="4" t="s">
        <v>11</v>
      </c>
      <c r="E32" s="7" t="s">
        <v>17</v>
      </c>
      <c r="F32" s="8">
        <v>18</v>
      </c>
      <c r="G32" s="8">
        <f>'[1] на 01.02.2015'!$V$572</f>
        <v>1981</v>
      </c>
      <c r="H32" s="25">
        <f>'[1] на 01.02.2015'!$Y$572+157.74+450.8</f>
        <v>1852.54</v>
      </c>
      <c r="I32" s="8" t="s">
        <v>156</v>
      </c>
      <c r="J32" s="8" t="s">
        <v>169</v>
      </c>
      <c r="K32" s="21" t="s">
        <v>153</v>
      </c>
    </row>
    <row r="33" spans="2:11" ht="24">
      <c r="B33" s="1">
        <v>26</v>
      </c>
      <c r="C33" s="4" t="s">
        <v>10</v>
      </c>
      <c r="D33" s="4" t="s">
        <v>11</v>
      </c>
      <c r="E33" s="7" t="s">
        <v>17</v>
      </c>
      <c r="F33" s="8" t="s">
        <v>23</v>
      </c>
      <c r="G33" s="8">
        <f>'[1] на 01.02.2015'!$V$1770</f>
        <v>2010</v>
      </c>
      <c r="H33" s="25">
        <f>'[1] на 01.02.2015'!$Y$1770+90.7+327.8</f>
        <v>1260.1000000000001</v>
      </c>
      <c r="I33" s="8" t="s">
        <v>174</v>
      </c>
      <c r="J33" s="8" t="s">
        <v>175</v>
      </c>
      <c r="K33" s="22"/>
    </row>
    <row r="34" spans="2:11" ht="24">
      <c r="B34" s="1">
        <v>27</v>
      </c>
      <c r="C34" s="4" t="s">
        <v>10</v>
      </c>
      <c r="D34" s="4" t="s">
        <v>11</v>
      </c>
      <c r="E34" s="7" t="s">
        <v>17</v>
      </c>
      <c r="F34" s="8">
        <v>19</v>
      </c>
      <c r="G34" s="8">
        <f>'[1] на 01.02.2015'!$V$600</f>
        <v>1979</v>
      </c>
      <c r="H34" s="25">
        <f>'[1] на 01.02.2015'!$Y$600+47.8+423.9</f>
        <v>1224.8999999999999</v>
      </c>
      <c r="I34" s="8" t="s">
        <v>156</v>
      </c>
      <c r="J34" s="8" t="s">
        <v>169</v>
      </c>
      <c r="K34" s="21" t="s">
        <v>153</v>
      </c>
    </row>
    <row r="35" spans="2:11" ht="24">
      <c r="B35" s="1">
        <v>28</v>
      </c>
      <c r="C35" s="4" t="s">
        <v>10</v>
      </c>
      <c r="D35" s="4" t="s">
        <v>11</v>
      </c>
      <c r="E35" s="7" t="s">
        <v>17</v>
      </c>
      <c r="F35" s="8">
        <v>20</v>
      </c>
      <c r="G35" s="8">
        <f>'[1] на 01.02.2015'!$V$617</f>
        <v>1980</v>
      </c>
      <c r="H35" s="25">
        <f>'[1] на 01.02.2015'!$Y$617+132.3+491.3</f>
        <v>1880</v>
      </c>
      <c r="I35" s="8" t="s">
        <v>156</v>
      </c>
      <c r="J35" s="8" t="s">
        <v>169</v>
      </c>
      <c r="K35" s="21" t="s">
        <v>153</v>
      </c>
    </row>
    <row r="36" spans="2:11" ht="24">
      <c r="B36" s="1">
        <v>29</v>
      </c>
      <c r="C36" s="4" t="s">
        <v>10</v>
      </c>
      <c r="D36" s="4" t="s">
        <v>11</v>
      </c>
      <c r="E36" s="7" t="s">
        <v>25</v>
      </c>
      <c r="F36" s="8">
        <v>15</v>
      </c>
      <c r="G36" s="8">
        <f>'[1] на 01.02.2015'!$V$645</f>
        <v>1977</v>
      </c>
      <c r="H36" s="25">
        <f>'[1] на 01.02.2015'!$Y$645+53.7+158.7+410.9</f>
        <v>1646</v>
      </c>
      <c r="I36" s="8" t="s">
        <v>154</v>
      </c>
      <c r="J36" s="8" t="s">
        <v>169</v>
      </c>
      <c r="K36" s="21" t="s">
        <v>143</v>
      </c>
    </row>
    <row r="37" spans="2:11" ht="24">
      <c r="B37" s="1">
        <v>30</v>
      </c>
      <c r="C37" s="4" t="s">
        <v>10</v>
      </c>
      <c r="D37" s="4" t="s">
        <v>11</v>
      </c>
      <c r="E37" s="7" t="s">
        <v>25</v>
      </c>
      <c r="F37" s="8">
        <v>39</v>
      </c>
      <c r="G37" s="8">
        <f>'[1] на 01.02.2015'!$V$670</f>
        <v>2008</v>
      </c>
      <c r="H37" s="25">
        <f>'[1] на 01.02.2015'!$Y$670+35.8+147.3</f>
        <v>495.8</v>
      </c>
      <c r="I37" s="8" t="s">
        <v>154</v>
      </c>
      <c r="J37" s="8" t="s">
        <v>169</v>
      </c>
      <c r="K37" s="21" t="s">
        <v>143</v>
      </c>
    </row>
    <row r="38" spans="2:11" ht="24">
      <c r="B38" s="1">
        <v>31</v>
      </c>
      <c r="C38" s="4" t="s">
        <v>10</v>
      </c>
      <c r="D38" s="4" t="s">
        <v>11</v>
      </c>
      <c r="E38" s="7" t="s">
        <v>25</v>
      </c>
      <c r="F38" s="8">
        <v>41</v>
      </c>
      <c r="G38" s="10">
        <f>'[1] на 01.02.2015'!$V$1902</f>
        <v>2013</v>
      </c>
      <c r="H38" s="25">
        <f>'[1] на 01.02.2015'!$Y$1902+34.8+60.1</f>
        <v>402.90000000000003</v>
      </c>
      <c r="I38" s="8" t="s">
        <v>168</v>
      </c>
      <c r="J38" s="8" t="s">
        <v>170</v>
      </c>
      <c r="K38" s="21"/>
    </row>
    <row r="39" spans="2:11" ht="24">
      <c r="B39" s="1">
        <v>32</v>
      </c>
      <c r="C39" s="4" t="s">
        <v>10</v>
      </c>
      <c r="D39" s="4" t="s">
        <v>11</v>
      </c>
      <c r="E39" s="7" t="s">
        <v>25</v>
      </c>
      <c r="F39" s="8">
        <v>43</v>
      </c>
      <c r="G39" s="8">
        <f>'[1] на 01.02.2015'!$V$1820</f>
        <v>2011</v>
      </c>
      <c r="H39" s="25">
        <f>'[1] на 01.02.2015'!$Y$1820+35.2+61.4</f>
        <v>404.59999999999997</v>
      </c>
      <c r="I39" s="8" t="s">
        <v>174</v>
      </c>
      <c r="J39" s="8" t="s">
        <v>175</v>
      </c>
      <c r="K39" s="21"/>
    </row>
    <row r="40" spans="2:11" ht="24">
      <c r="B40" s="1">
        <v>33</v>
      </c>
      <c r="C40" s="4" t="s">
        <v>10</v>
      </c>
      <c r="D40" s="4" t="s">
        <v>11</v>
      </c>
      <c r="E40" s="7" t="s">
        <v>25</v>
      </c>
      <c r="F40" s="8" t="s">
        <v>26</v>
      </c>
      <c r="G40" s="8">
        <f>'[1] на 01.02.2015'!$V$1887</f>
        <v>1970</v>
      </c>
      <c r="H40" s="25">
        <f>'[1] на 01.02.2015'!$Y$1887+63</f>
        <v>510.39999999999986</v>
      </c>
      <c r="I40" s="8" t="s">
        <v>173</v>
      </c>
      <c r="J40" s="8" t="s">
        <v>172</v>
      </c>
      <c r="K40" s="21"/>
    </row>
    <row r="41" spans="2:11" ht="24">
      <c r="B41" s="1">
        <v>34</v>
      </c>
      <c r="C41" s="4" t="s">
        <v>10</v>
      </c>
      <c r="D41" s="4" t="s">
        <v>11</v>
      </c>
      <c r="E41" s="7" t="s">
        <v>25</v>
      </c>
      <c r="F41" s="8" t="s">
        <v>27</v>
      </c>
      <c r="G41" s="8">
        <f>'[1] на 01.02.2015'!$V$675</f>
        <v>1973</v>
      </c>
      <c r="H41" s="25">
        <f>'[1] на 01.02.2015'!$Y$675+49.6</f>
        <v>571.1999999999999</v>
      </c>
      <c r="I41" s="8" t="s">
        <v>154</v>
      </c>
      <c r="J41" s="8" t="s">
        <v>169</v>
      </c>
      <c r="K41" s="21" t="s">
        <v>143</v>
      </c>
    </row>
    <row r="42" spans="2:11" ht="24">
      <c r="B42" s="1">
        <v>35</v>
      </c>
      <c r="C42" s="4" t="s">
        <v>10</v>
      </c>
      <c r="D42" s="4" t="s">
        <v>11</v>
      </c>
      <c r="E42" s="7" t="s">
        <v>25</v>
      </c>
      <c r="F42" s="8">
        <v>75</v>
      </c>
      <c r="G42" s="8">
        <f>'[1] на 01.02.2015'!$V$688</f>
        <v>1972</v>
      </c>
      <c r="H42" s="25">
        <f>'[1] на 01.02.2015'!$Y$688+41.2</f>
        <v>413.79999999999995</v>
      </c>
      <c r="I42" s="8" t="s">
        <v>158</v>
      </c>
      <c r="J42" s="8" t="s">
        <v>169</v>
      </c>
      <c r="K42" s="21" t="s">
        <v>145</v>
      </c>
    </row>
    <row r="43" spans="2:11" ht="24">
      <c r="B43" s="1">
        <v>36</v>
      </c>
      <c r="C43" s="4" t="s">
        <v>10</v>
      </c>
      <c r="D43" s="4" t="s">
        <v>11</v>
      </c>
      <c r="E43" s="7" t="s">
        <v>25</v>
      </c>
      <c r="F43" s="8">
        <v>76</v>
      </c>
      <c r="G43" s="8">
        <f>'[1] на 01.02.2015'!$V$697</f>
        <v>1969</v>
      </c>
      <c r="H43" s="25">
        <f>'[1] на 01.02.2015'!$Y$697+56.11</f>
        <v>525.91</v>
      </c>
      <c r="I43" s="8" t="s">
        <v>158</v>
      </c>
      <c r="J43" s="8" t="s">
        <v>169</v>
      </c>
      <c r="K43" s="21" t="s">
        <v>145</v>
      </c>
    </row>
    <row r="44" spans="2:11" ht="24">
      <c r="B44" s="1">
        <v>37</v>
      </c>
      <c r="C44" s="4" t="s">
        <v>10</v>
      </c>
      <c r="D44" s="4" t="s">
        <v>11</v>
      </c>
      <c r="E44" s="7" t="s">
        <v>28</v>
      </c>
      <c r="F44" s="8">
        <v>21</v>
      </c>
      <c r="G44" s="8">
        <f>'[1] на 01.02.2015'!$V$711</f>
        <v>1973</v>
      </c>
      <c r="H44" s="25">
        <f>'[1] на 01.02.2015'!$Y$711+58.8</f>
        <v>762.6999999999999</v>
      </c>
      <c r="I44" s="8" t="s">
        <v>156</v>
      </c>
      <c r="J44" s="8" t="s">
        <v>169</v>
      </c>
      <c r="K44" s="21" t="s">
        <v>153</v>
      </c>
    </row>
    <row r="45" spans="2:11" ht="24">
      <c r="B45" s="1">
        <v>38</v>
      </c>
      <c r="C45" s="4" t="s">
        <v>10</v>
      </c>
      <c r="D45" s="4" t="s">
        <v>11</v>
      </c>
      <c r="E45" s="7" t="s">
        <v>28</v>
      </c>
      <c r="F45" s="8">
        <v>26</v>
      </c>
      <c r="G45" s="8">
        <f>'[1] на 01.02.2015'!$V$728</f>
        <v>1968</v>
      </c>
      <c r="H45" s="25">
        <f>'[1] на 01.02.2015'!$Y$728+39.3</f>
        <v>409.3</v>
      </c>
      <c r="I45" s="8" t="s">
        <v>156</v>
      </c>
      <c r="J45" s="8" t="s">
        <v>169</v>
      </c>
      <c r="K45" s="21" t="s">
        <v>153</v>
      </c>
    </row>
    <row r="46" spans="2:11" ht="24">
      <c r="B46" s="1">
        <v>39</v>
      </c>
      <c r="C46" s="4" t="s">
        <v>10</v>
      </c>
      <c r="D46" s="4" t="s">
        <v>11</v>
      </c>
      <c r="E46" s="7" t="s">
        <v>29</v>
      </c>
      <c r="F46" s="8" t="s">
        <v>30</v>
      </c>
      <c r="G46" s="8">
        <f>'[1] на 01.02.2015'!$V$737</f>
        <v>1984</v>
      </c>
      <c r="H46" s="25">
        <f>'[1] на 01.02.2015'!$Y$737+123.3</f>
        <v>1476.8</v>
      </c>
      <c r="I46" s="8" t="s">
        <v>156</v>
      </c>
      <c r="J46" s="8" t="s">
        <v>169</v>
      </c>
      <c r="K46" s="21" t="s">
        <v>153</v>
      </c>
    </row>
    <row r="47" spans="2:11" ht="24">
      <c r="B47" s="1">
        <v>40</v>
      </c>
      <c r="C47" s="4" t="s">
        <v>10</v>
      </c>
      <c r="D47" s="4" t="s">
        <v>11</v>
      </c>
      <c r="E47" s="7" t="s">
        <v>29</v>
      </c>
      <c r="F47" s="8">
        <v>3</v>
      </c>
      <c r="G47" s="8">
        <f>'[1] на 01.02.2015'!$V$791</f>
        <v>1983</v>
      </c>
      <c r="H47" s="25">
        <f>'[1] на 01.02.2015'!$Y$791+90.8+473.4</f>
        <v>1761.5</v>
      </c>
      <c r="I47" s="8" t="s">
        <v>156</v>
      </c>
      <c r="J47" s="8" t="s">
        <v>169</v>
      </c>
      <c r="K47" s="21" t="s">
        <v>153</v>
      </c>
    </row>
    <row r="48" spans="2:11" ht="24">
      <c r="B48" s="1">
        <v>41</v>
      </c>
      <c r="C48" s="4" t="s">
        <v>10</v>
      </c>
      <c r="D48" s="4" t="s">
        <v>11</v>
      </c>
      <c r="E48" s="7" t="s">
        <v>29</v>
      </c>
      <c r="F48" s="8" t="s">
        <v>18</v>
      </c>
      <c r="G48" s="8">
        <f>'[1] на 01.02.2015'!$V$766</f>
        <v>1982</v>
      </c>
      <c r="H48" s="25">
        <f>'[1] на 01.02.2015'!$Y$766+86.88+440.5</f>
        <v>1685.08</v>
      </c>
      <c r="I48" s="8" t="s">
        <v>156</v>
      </c>
      <c r="J48" s="8" t="s">
        <v>169</v>
      </c>
      <c r="K48" s="21" t="s">
        <v>153</v>
      </c>
    </row>
    <row r="49" spans="2:11" ht="24">
      <c r="B49" s="1">
        <v>42</v>
      </c>
      <c r="C49" s="4" t="s">
        <v>10</v>
      </c>
      <c r="D49" s="4" t="s">
        <v>11</v>
      </c>
      <c r="E49" s="7" t="s">
        <v>29</v>
      </c>
      <c r="F49" s="8">
        <v>5</v>
      </c>
      <c r="G49" s="8">
        <f>'[1] на 01.02.2015'!$V$816</f>
        <v>1979</v>
      </c>
      <c r="H49" s="25">
        <f>'[1] на 01.02.2015'!$Y$816+48.8+424.7</f>
        <v>1225.8999999999996</v>
      </c>
      <c r="I49" s="8" t="s">
        <v>156</v>
      </c>
      <c r="J49" s="8" t="s">
        <v>169</v>
      </c>
      <c r="K49" s="21" t="s">
        <v>153</v>
      </c>
    </row>
    <row r="50" spans="2:11" ht="24">
      <c r="B50" s="1">
        <v>43</v>
      </c>
      <c r="C50" s="4" t="s">
        <v>10</v>
      </c>
      <c r="D50" s="4" t="s">
        <v>11</v>
      </c>
      <c r="E50" s="7" t="s">
        <v>29</v>
      </c>
      <c r="F50" s="8">
        <v>7</v>
      </c>
      <c r="G50" s="8">
        <f>'[1] на 01.02.2015'!$V$833</f>
        <v>1979</v>
      </c>
      <c r="H50" s="25">
        <f>'[1] на 01.02.2015'!$Y$833+84.8+550.8</f>
        <v>1465.2999999999997</v>
      </c>
      <c r="I50" s="8" t="s">
        <v>156</v>
      </c>
      <c r="J50" s="8" t="s">
        <v>169</v>
      </c>
      <c r="K50" s="21" t="s">
        <v>153</v>
      </c>
    </row>
    <row r="51" spans="2:11" ht="24">
      <c r="B51" s="1">
        <v>44</v>
      </c>
      <c r="C51" s="4" t="s">
        <v>10</v>
      </c>
      <c r="D51" s="4" t="s">
        <v>11</v>
      </c>
      <c r="E51" s="7" t="s">
        <v>29</v>
      </c>
      <c r="F51" s="8">
        <v>9</v>
      </c>
      <c r="G51" s="8">
        <f>'[1] на 01.02.2015'!$V$852</f>
        <v>1969</v>
      </c>
      <c r="H51" s="25">
        <f>'[1] на 01.02.2015'!$Y$852+50.88</f>
        <v>499.37999999999994</v>
      </c>
      <c r="I51" s="8" t="s">
        <v>152</v>
      </c>
      <c r="J51" s="8" t="s">
        <v>169</v>
      </c>
      <c r="K51" s="21" t="s">
        <v>153</v>
      </c>
    </row>
    <row r="52" spans="2:11" ht="24">
      <c r="B52" s="1">
        <v>45</v>
      </c>
      <c r="C52" s="4" t="s">
        <v>10</v>
      </c>
      <c r="D52" s="4" t="s">
        <v>11</v>
      </c>
      <c r="E52" s="7" t="s">
        <v>29</v>
      </c>
      <c r="F52" s="8">
        <v>11</v>
      </c>
      <c r="G52" s="8">
        <f>'[1] на 01.02.2015'!$V$865</f>
        <v>1977</v>
      </c>
      <c r="H52" s="25">
        <f>'[1] на 01.02.2015'!$Y$865+51.4+423.9</f>
        <v>1183.6999999999998</v>
      </c>
      <c r="I52" s="8" t="s">
        <v>156</v>
      </c>
      <c r="J52" s="8" t="s">
        <v>169</v>
      </c>
      <c r="K52" s="21" t="s">
        <v>153</v>
      </c>
    </row>
    <row r="53" spans="2:11" ht="24">
      <c r="B53" s="1">
        <v>46</v>
      </c>
      <c r="C53" s="4" t="s">
        <v>10</v>
      </c>
      <c r="D53" s="4" t="s">
        <v>11</v>
      </c>
      <c r="E53" s="7" t="s">
        <v>29</v>
      </c>
      <c r="F53" s="8">
        <v>13</v>
      </c>
      <c r="G53" s="8">
        <f>'[1] на 01.02.2015'!$V$882</f>
        <v>1968</v>
      </c>
      <c r="H53" s="25">
        <f>'[1] на 01.02.2015'!$Y$882+135.9</f>
        <v>402.1</v>
      </c>
      <c r="I53" s="8" t="s">
        <v>156</v>
      </c>
      <c r="J53" s="8" t="s">
        <v>169</v>
      </c>
      <c r="K53" s="21" t="s">
        <v>153</v>
      </c>
    </row>
    <row r="54" spans="2:11" ht="24">
      <c r="B54" s="1">
        <v>47</v>
      </c>
      <c r="C54" s="4" t="s">
        <v>10</v>
      </c>
      <c r="D54" s="4" t="s">
        <v>11</v>
      </c>
      <c r="E54" s="7" t="s">
        <v>29</v>
      </c>
      <c r="F54" s="8">
        <v>15</v>
      </c>
      <c r="G54" s="8">
        <f>'[1] на 01.02.2015'!$V$897</f>
        <v>1973</v>
      </c>
      <c r="H54" s="25">
        <f>'[1] на 01.02.2015'!$Y$897+85.2</f>
        <v>959.2</v>
      </c>
      <c r="I54" s="8" t="s">
        <v>156</v>
      </c>
      <c r="J54" s="8" t="s">
        <v>169</v>
      </c>
      <c r="K54" s="21" t="s">
        <v>153</v>
      </c>
    </row>
    <row r="55" spans="2:11" ht="24">
      <c r="B55" s="1">
        <v>48</v>
      </c>
      <c r="C55" s="4" t="s">
        <v>10</v>
      </c>
      <c r="D55" s="4" t="s">
        <v>11</v>
      </c>
      <c r="E55" s="7" t="s">
        <v>29</v>
      </c>
      <c r="F55" s="8">
        <v>17</v>
      </c>
      <c r="G55" s="8">
        <f>'[1] на 01.02.2015'!$V$920</f>
        <v>1972</v>
      </c>
      <c r="H55" s="25">
        <f>'[1] на 01.02.2015'!$Y$920+90.2</f>
        <v>988.4</v>
      </c>
      <c r="I55" s="8" t="s">
        <v>156</v>
      </c>
      <c r="J55" s="8" t="s">
        <v>169</v>
      </c>
      <c r="K55" s="21" t="s">
        <v>153</v>
      </c>
    </row>
    <row r="56" spans="2:11" ht="24">
      <c r="B56" s="1">
        <v>49</v>
      </c>
      <c r="C56" s="4" t="s">
        <v>10</v>
      </c>
      <c r="D56" s="4" t="s">
        <v>11</v>
      </c>
      <c r="E56" s="7" t="s">
        <v>29</v>
      </c>
      <c r="F56" s="8">
        <v>19</v>
      </c>
      <c r="G56" s="8">
        <f>'[1] на 01.02.2015'!$V$943</f>
        <v>1977</v>
      </c>
      <c r="H56" s="25">
        <f>'[1] на 01.02.2015'!$Y$943+85.2</f>
        <v>977.8000000000001</v>
      </c>
      <c r="I56" s="8" t="s">
        <v>156</v>
      </c>
      <c r="J56" s="8" t="s">
        <v>169</v>
      </c>
      <c r="K56" s="21" t="s">
        <v>153</v>
      </c>
    </row>
    <row r="57" spans="2:11" ht="24">
      <c r="B57" s="1">
        <v>50</v>
      </c>
      <c r="C57" s="4" t="s">
        <v>10</v>
      </c>
      <c r="D57" s="4" t="s">
        <v>11</v>
      </c>
      <c r="E57" s="7" t="s">
        <v>29</v>
      </c>
      <c r="F57" s="8">
        <v>23</v>
      </c>
      <c r="G57" s="8">
        <f>'[1] на 01.02.2015'!$V$966</f>
        <v>1979</v>
      </c>
      <c r="H57" s="25">
        <f>'[1] на 01.02.2015'!$Y$966+80.7</f>
        <v>972.7</v>
      </c>
      <c r="I57" s="8" t="s">
        <v>156</v>
      </c>
      <c r="J57" s="8" t="s">
        <v>169</v>
      </c>
      <c r="K57" s="21" t="s">
        <v>153</v>
      </c>
    </row>
    <row r="58" spans="2:11" ht="24">
      <c r="B58" s="1">
        <v>51</v>
      </c>
      <c r="C58" s="4" t="s">
        <v>10</v>
      </c>
      <c r="D58" s="4" t="s">
        <v>11</v>
      </c>
      <c r="E58" s="7" t="s">
        <v>29</v>
      </c>
      <c r="F58" s="8">
        <v>25</v>
      </c>
      <c r="G58" s="8">
        <f>'[1] на 01.02.2015'!$V$990</f>
        <v>1984</v>
      </c>
      <c r="H58" s="25">
        <f>'[1] на 01.02.2015'!$Y$990+146.4+695.7</f>
        <v>2624.7000000000007</v>
      </c>
      <c r="I58" s="8" t="s">
        <v>156</v>
      </c>
      <c r="J58" s="8" t="s">
        <v>169</v>
      </c>
      <c r="K58" s="21" t="s">
        <v>153</v>
      </c>
    </row>
    <row r="59" spans="2:11" ht="24">
      <c r="B59" s="1">
        <v>52</v>
      </c>
      <c r="C59" s="4" t="s">
        <v>10</v>
      </c>
      <c r="D59" s="4" t="s">
        <v>11</v>
      </c>
      <c r="E59" s="7" t="s">
        <v>29</v>
      </c>
      <c r="F59" s="8">
        <v>27</v>
      </c>
      <c r="G59" s="8">
        <f>'[1] на 01.02.2015'!$V$1027</f>
        <v>1987</v>
      </c>
      <c r="H59" s="25">
        <f>'[1] на 01.02.2015'!$Y$1027+96.4+367.8</f>
        <v>1370.4999999999998</v>
      </c>
      <c r="I59" s="8" t="s">
        <v>156</v>
      </c>
      <c r="J59" s="8" t="s">
        <v>169</v>
      </c>
      <c r="K59" s="21" t="s">
        <v>153</v>
      </c>
    </row>
    <row r="60" spans="2:11" ht="24">
      <c r="B60" s="1">
        <v>53</v>
      </c>
      <c r="C60" s="4" t="s">
        <v>10</v>
      </c>
      <c r="D60" s="4" t="s">
        <v>11</v>
      </c>
      <c r="E60" s="7" t="s">
        <v>29</v>
      </c>
      <c r="F60" s="8">
        <v>29</v>
      </c>
      <c r="G60" s="8">
        <f>'[1] на 01.02.2015'!$V$1046</f>
        <v>1987</v>
      </c>
      <c r="H60" s="25">
        <f>'[1] на 01.02.2015'!$Y$1046+69.8+97.2+367.8</f>
        <v>1363.6</v>
      </c>
      <c r="I60" s="8" t="s">
        <v>156</v>
      </c>
      <c r="J60" s="8" t="s">
        <v>169</v>
      </c>
      <c r="K60" s="21" t="s">
        <v>153</v>
      </c>
    </row>
    <row r="61" spans="2:11" ht="24">
      <c r="B61" s="1">
        <v>54</v>
      </c>
      <c r="C61" s="4" t="s">
        <v>10</v>
      </c>
      <c r="D61" s="4" t="s">
        <v>11</v>
      </c>
      <c r="E61" s="7" t="s">
        <v>31</v>
      </c>
      <c r="F61" s="8">
        <v>57</v>
      </c>
      <c r="G61" s="8">
        <f>'[1] на 01.02.2015'!$V$1066</f>
        <v>1971</v>
      </c>
      <c r="H61" s="25">
        <f>'[1] на 01.02.2015'!$Y$1066+83.3+520.8</f>
        <v>1500.1</v>
      </c>
      <c r="I61" s="8" t="s">
        <v>156</v>
      </c>
      <c r="J61" s="8" t="s">
        <v>169</v>
      </c>
      <c r="K61" s="21" t="s">
        <v>153</v>
      </c>
    </row>
    <row r="62" spans="2:11" ht="24">
      <c r="B62" s="1">
        <v>55</v>
      </c>
      <c r="C62" s="4" t="s">
        <v>10</v>
      </c>
      <c r="D62" s="4" t="s">
        <v>11</v>
      </c>
      <c r="E62" s="7" t="s">
        <v>31</v>
      </c>
      <c r="F62" s="8">
        <v>86</v>
      </c>
      <c r="G62" s="8">
        <f>'[1] на 01.02.2015'!$V$1089</f>
        <v>1975</v>
      </c>
      <c r="H62" s="25">
        <f>'[1] на 01.02.2015'!$Y$1089+59.9</f>
        <v>782.6</v>
      </c>
      <c r="I62" s="8" t="s">
        <v>156</v>
      </c>
      <c r="J62" s="8" t="s">
        <v>169</v>
      </c>
      <c r="K62" s="21" t="s">
        <v>153</v>
      </c>
    </row>
    <row r="63" spans="2:11" ht="24">
      <c r="B63" s="1">
        <v>56</v>
      </c>
      <c r="C63" s="4" t="s">
        <v>10</v>
      </c>
      <c r="D63" s="4" t="s">
        <v>11</v>
      </c>
      <c r="E63" s="7" t="s">
        <v>31</v>
      </c>
      <c r="F63" s="8">
        <v>153</v>
      </c>
      <c r="G63" s="10">
        <f>'[1] на 01.02.2015'!$V$1144</f>
        <v>1934</v>
      </c>
      <c r="H63" s="25">
        <f>'[1] на 01.02.2015'!$Y$1144+26.2</f>
        <v>26.2</v>
      </c>
      <c r="I63" s="8" t="s">
        <v>159</v>
      </c>
      <c r="J63" s="8" t="s">
        <v>169</v>
      </c>
      <c r="K63" s="21" t="s">
        <v>139</v>
      </c>
    </row>
    <row r="64" spans="2:11" ht="24">
      <c r="B64" s="1">
        <v>57</v>
      </c>
      <c r="C64" s="4" t="s">
        <v>10</v>
      </c>
      <c r="D64" s="4" t="s">
        <v>11</v>
      </c>
      <c r="E64" s="7" t="s">
        <v>31</v>
      </c>
      <c r="F64" s="8">
        <v>157</v>
      </c>
      <c r="G64" s="10">
        <f>'[1] на 01.02.2015'!$V$1152</f>
        <v>1934</v>
      </c>
      <c r="H64" s="25">
        <f>'[1] на 01.02.2015'!$Y$1152+26.2</f>
        <v>216.7</v>
      </c>
      <c r="I64" s="8" t="s">
        <v>159</v>
      </c>
      <c r="J64" s="8" t="s">
        <v>169</v>
      </c>
      <c r="K64" s="21" t="s">
        <v>139</v>
      </c>
    </row>
    <row r="65" spans="2:11" ht="24">
      <c r="B65" s="1">
        <v>58</v>
      </c>
      <c r="C65" s="4" t="s">
        <v>10</v>
      </c>
      <c r="D65" s="4" t="s">
        <v>11</v>
      </c>
      <c r="E65" s="24" t="s">
        <v>31</v>
      </c>
      <c r="F65" s="8">
        <v>175</v>
      </c>
      <c r="G65" s="8">
        <f>'[1] на 01.02.2015'!$V$1106</f>
        <v>1982</v>
      </c>
      <c r="H65" s="25">
        <f>'[1] на 01.02.2015'!$Y$1106+68.4+461.7</f>
        <v>1310.3999999999999</v>
      </c>
      <c r="I65" s="8" t="s">
        <v>174</v>
      </c>
      <c r="J65" s="8" t="s">
        <v>175</v>
      </c>
      <c r="K65" s="21"/>
    </row>
    <row r="66" spans="2:11" ht="24">
      <c r="B66" s="1">
        <v>59</v>
      </c>
      <c r="C66" s="4" t="s">
        <v>10</v>
      </c>
      <c r="D66" s="4" t="s">
        <v>11</v>
      </c>
      <c r="E66" s="7" t="s">
        <v>31</v>
      </c>
      <c r="F66" s="8">
        <v>177</v>
      </c>
      <c r="G66" s="8">
        <f>'[1] на 01.02.2015'!$V$1125</f>
        <v>1982</v>
      </c>
      <c r="H66" s="25">
        <f>'[1] на 01.02.2015'!$Y$1125+68.4+461.7</f>
        <v>1314.3999999999999</v>
      </c>
      <c r="I66" s="8" t="s">
        <v>159</v>
      </c>
      <c r="J66" s="8" t="s">
        <v>169</v>
      </c>
      <c r="K66" s="21" t="s">
        <v>139</v>
      </c>
    </row>
    <row r="67" spans="2:11" ht="24">
      <c r="B67" s="1">
        <v>60</v>
      </c>
      <c r="C67" s="4" t="s">
        <v>10</v>
      </c>
      <c r="D67" s="4" t="s">
        <v>11</v>
      </c>
      <c r="E67" s="7" t="s">
        <v>32</v>
      </c>
      <c r="F67" s="8">
        <v>31</v>
      </c>
      <c r="G67" s="10">
        <f>'[1] на 01.02.2015'!$V$1159</f>
        <v>1964</v>
      </c>
      <c r="H67" s="25">
        <f>'[1] на 01.02.2015'!$Y$1159+31</f>
        <v>352.4</v>
      </c>
      <c r="I67" s="8" t="s">
        <v>159</v>
      </c>
      <c r="J67" s="8" t="s">
        <v>169</v>
      </c>
      <c r="K67" s="21" t="s">
        <v>139</v>
      </c>
    </row>
    <row r="68" spans="2:11" ht="24">
      <c r="B68" s="1">
        <v>61</v>
      </c>
      <c r="C68" s="4" t="s">
        <v>10</v>
      </c>
      <c r="D68" s="4" t="s">
        <v>11</v>
      </c>
      <c r="E68" s="7" t="s">
        <v>32</v>
      </c>
      <c r="F68" s="8">
        <v>34</v>
      </c>
      <c r="G68" s="10">
        <f>'[1] на 01.02.2015'!$V$1169</f>
        <v>1961</v>
      </c>
      <c r="H68" s="25">
        <f>'[1] на 01.02.2015'!$Y$1169+32.4</f>
        <v>350.79999999999995</v>
      </c>
      <c r="I68" s="8" t="s">
        <v>159</v>
      </c>
      <c r="J68" s="8" t="s">
        <v>169</v>
      </c>
      <c r="K68" s="21" t="s">
        <v>139</v>
      </c>
    </row>
    <row r="69" spans="2:11" ht="24">
      <c r="B69" s="1">
        <v>62</v>
      </c>
      <c r="C69" s="4" t="s">
        <v>10</v>
      </c>
      <c r="D69" s="4" t="s">
        <v>11</v>
      </c>
      <c r="E69" s="7" t="s">
        <v>33</v>
      </c>
      <c r="F69" s="8">
        <v>2</v>
      </c>
      <c r="G69" s="10">
        <f>'[1] на 01.02.2015'!$V$1180</f>
        <v>1934</v>
      </c>
      <c r="H69" s="23">
        <f>'[1] на 01.02.2015'!$Y$1180+26.2</f>
        <v>257.70000000000005</v>
      </c>
      <c r="I69" s="8" t="s">
        <v>159</v>
      </c>
      <c r="J69" s="8" t="s">
        <v>169</v>
      </c>
      <c r="K69" s="21" t="s">
        <v>139</v>
      </c>
    </row>
    <row r="70" spans="2:11" ht="24">
      <c r="B70" s="1">
        <v>63</v>
      </c>
      <c r="C70" s="4" t="s">
        <v>10</v>
      </c>
      <c r="D70" s="4" t="s">
        <v>11</v>
      </c>
      <c r="E70" s="8" t="s">
        <v>34</v>
      </c>
      <c r="F70" s="8">
        <v>1</v>
      </c>
      <c r="G70" s="8">
        <f>'[1] на 01.02.2015'!$V$1189</f>
        <v>1987</v>
      </c>
      <c r="H70" s="25">
        <f>'[1] на 01.02.2015'!$Y$1189+436.5+806.3</f>
        <v>5131.5999999999985</v>
      </c>
      <c r="I70" s="8" t="s">
        <v>158</v>
      </c>
      <c r="J70" s="8" t="s">
        <v>169</v>
      </c>
      <c r="K70" s="21" t="s">
        <v>145</v>
      </c>
    </row>
    <row r="71" spans="2:11" ht="24">
      <c r="B71" s="1">
        <v>64</v>
      </c>
      <c r="C71" s="4" t="s">
        <v>10</v>
      </c>
      <c r="D71" s="4" t="s">
        <v>11</v>
      </c>
      <c r="E71" s="8" t="s">
        <v>35</v>
      </c>
      <c r="F71" s="8" t="s">
        <v>36</v>
      </c>
      <c r="G71" s="8">
        <f>'[1] на 01.02.2015'!$V$1272</f>
        <v>1996</v>
      </c>
      <c r="H71" s="25">
        <f>'[1] на 01.02.2015'!$Y$1272+102.5</f>
        <v>757.0999999999999</v>
      </c>
      <c r="I71" s="8" t="s">
        <v>155</v>
      </c>
      <c r="J71" s="8" t="s">
        <v>169</v>
      </c>
      <c r="K71" s="21" t="s">
        <v>141</v>
      </c>
    </row>
    <row r="72" spans="2:11" ht="24">
      <c r="B72" s="1">
        <v>65</v>
      </c>
      <c r="C72" s="4" t="s">
        <v>10</v>
      </c>
      <c r="D72" s="4" t="s">
        <v>11</v>
      </c>
      <c r="E72" s="8" t="s">
        <v>35</v>
      </c>
      <c r="F72" s="8">
        <v>73</v>
      </c>
      <c r="G72" s="8">
        <f>'[1] на 01.02.2015'!$V$1293</f>
        <v>1989</v>
      </c>
      <c r="H72" s="25">
        <f>'[1] на 01.02.2015'!$Y$1293+88.6</f>
        <v>954</v>
      </c>
      <c r="I72" s="8" t="s">
        <v>157</v>
      </c>
      <c r="J72" s="8" t="s">
        <v>169</v>
      </c>
      <c r="K72" s="21" t="s">
        <v>142</v>
      </c>
    </row>
    <row r="73" spans="2:11" ht="24">
      <c r="B73" s="1">
        <v>66</v>
      </c>
      <c r="C73" s="4" t="s">
        <v>10</v>
      </c>
      <c r="D73" s="4" t="s">
        <v>11</v>
      </c>
      <c r="E73" s="8" t="s">
        <v>35</v>
      </c>
      <c r="F73" s="8">
        <v>75</v>
      </c>
      <c r="G73" s="8">
        <f>'[1] на 01.02.2015'!$V$1311</f>
        <v>1983</v>
      </c>
      <c r="H73" s="25">
        <f>'[1] на 01.02.2015'!$Y$1311+143.8</f>
        <v>1070.4</v>
      </c>
      <c r="I73" s="8" t="s">
        <v>157</v>
      </c>
      <c r="J73" s="8" t="s">
        <v>169</v>
      </c>
      <c r="K73" s="21" t="s">
        <v>142</v>
      </c>
    </row>
    <row r="74" spans="2:11" ht="24">
      <c r="B74" s="1">
        <v>67</v>
      </c>
      <c r="C74" s="4" t="s">
        <v>10</v>
      </c>
      <c r="D74" s="4" t="s">
        <v>11</v>
      </c>
      <c r="E74" s="8" t="s">
        <v>37</v>
      </c>
      <c r="F74" s="8">
        <v>38</v>
      </c>
      <c r="G74" s="8">
        <f>'[1] на 01.02.2015'!$V$1334</f>
        <v>1977</v>
      </c>
      <c r="H74" s="25">
        <f>'[1] на 01.02.2015'!$Y$1334+34.4</f>
        <v>395.8</v>
      </c>
      <c r="I74" s="8" t="s">
        <v>159</v>
      </c>
      <c r="J74" s="8" t="s">
        <v>169</v>
      </c>
      <c r="K74" s="21" t="s">
        <v>139</v>
      </c>
    </row>
    <row r="75" spans="2:11" ht="24">
      <c r="B75" s="1">
        <v>68</v>
      </c>
      <c r="C75" s="4" t="s">
        <v>10</v>
      </c>
      <c r="D75" s="4" t="s">
        <v>11</v>
      </c>
      <c r="E75" s="8" t="s">
        <v>37</v>
      </c>
      <c r="F75" s="8">
        <v>40</v>
      </c>
      <c r="G75" s="8">
        <f>'[1] на 01.02.2015'!$V$1343</f>
        <v>1980</v>
      </c>
      <c r="H75" s="25">
        <f>'[1] на 01.02.2015'!$Y$1343+34.8</f>
        <v>397.9</v>
      </c>
      <c r="I75" s="8" t="s">
        <v>159</v>
      </c>
      <c r="J75" s="8" t="s">
        <v>169</v>
      </c>
      <c r="K75" s="21" t="s">
        <v>139</v>
      </c>
    </row>
    <row r="76" spans="2:11" ht="24">
      <c r="B76" s="1">
        <v>69</v>
      </c>
      <c r="C76" s="4" t="s">
        <v>10</v>
      </c>
      <c r="D76" s="4" t="s">
        <v>11</v>
      </c>
      <c r="E76" s="8" t="s">
        <v>38</v>
      </c>
      <c r="F76" s="8" t="s">
        <v>24</v>
      </c>
      <c r="G76" s="8">
        <f>'[1] на 01.02.2015'!$V$1352</f>
        <v>1991</v>
      </c>
      <c r="H76" s="25">
        <f>'[1] на 01.02.2015'!$Y$1352+47.45</f>
        <v>465.0499999999999</v>
      </c>
      <c r="I76" s="8" t="s">
        <v>159</v>
      </c>
      <c r="J76" s="8" t="s">
        <v>169</v>
      </c>
      <c r="K76" s="21" t="s">
        <v>139</v>
      </c>
    </row>
    <row r="77" spans="2:11" ht="24">
      <c r="B77" s="1">
        <v>70</v>
      </c>
      <c r="C77" s="4" t="s">
        <v>10</v>
      </c>
      <c r="D77" s="4" t="s">
        <v>11</v>
      </c>
      <c r="E77" s="8" t="s">
        <v>39</v>
      </c>
      <c r="F77" s="8">
        <v>2</v>
      </c>
      <c r="G77" s="8">
        <f>'[1] на 01.02.2015'!$V$1361</f>
        <v>1971</v>
      </c>
      <c r="H77" s="25">
        <f>'[1] на 01.02.2015'!$Y$1361+58.3+417.6</f>
        <v>1193.9</v>
      </c>
      <c r="I77" s="8" t="s">
        <v>155</v>
      </c>
      <c r="J77" s="8" t="s">
        <v>169</v>
      </c>
      <c r="K77" s="21" t="s">
        <v>141</v>
      </c>
    </row>
    <row r="78" spans="2:11" ht="24">
      <c r="B78" s="1">
        <v>71</v>
      </c>
      <c r="C78" s="4" t="s">
        <v>10</v>
      </c>
      <c r="D78" s="4" t="s">
        <v>11</v>
      </c>
      <c r="E78" s="8" t="s">
        <v>39</v>
      </c>
      <c r="F78" s="8">
        <v>3</v>
      </c>
      <c r="G78" s="8">
        <f>'[1] на 01.02.2015'!$V$1378</f>
        <v>1989</v>
      </c>
      <c r="H78" s="25">
        <f>'[1] на 01.02.2015'!$Y$1378+89.7+392.4</f>
        <v>1092.9</v>
      </c>
      <c r="I78" s="8" t="s">
        <v>155</v>
      </c>
      <c r="J78" s="8" t="s">
        <v>169</v>
      </c>
      <c r="K78" s="21" t="s">
        <v>141</v>
      </c>
    </row>
    <row r="79" spans="2:11" ht="24">
      <c r="B79" s="1">
        <v>72</v>
      </c>
      <c r="C79" s="4" t="s">
        <v>10</v>
      </c>
      <c r="D79" s="4" t="s">
        <v>11</v>
      </c>
      <c r="E79" s="8" t="s">
        <v>39</v>
      </c>
      <c r="F79" s="8">
        <v>4</v>
      </c>
      <c r="G79" s="8">
        <f>'[1] на 01.02.2015'!$V$1395</f>
        <v>1972</v>
      </c>
      <c r="H79" s="25">
        <f>'[1] на 01.02.2015'!$Y$1395+48.5</f>
        <v>773.4999999999998</v>
      </c>
      <c r="I79" s="8" t="s">
        <v>155</v>
      </c>
      <c r="J79" s="8" t="s">
        <v>169</v>
      </c>
      <c r="K79" s="21" t="s">
        <v>141</v>
      </c>
    </row>
    <row r="80" spans="2:11" ht="24">
      <c r="B80" s="1">
        <v>73</v>
      </c>
      <c r="C80" s="4" t="s">
        <v>10</v>
      </c>
      <c r="D80" s="4" t="s">
        <v>11</v>
      </c>
      <c r="E80" s="8" t="s">
        <v>39</v>
      </c>
      <c r="F80" s="8">
        <v>5</v>
      </c>
      <c r="G80" s="8">
        <f>'[1] на 01.02.2015'!$V$1412</f>
        <v>1977</v>
      </c>
      <c r="H80" s="25">
        <f>'[1] на 01.02.2015'!$Y$1412+144.5+108</f>
        <v>1077.4</v>
      </c>
      <c r="I80" s="8" t="s">
        <v>155</v>
      </c>
      <c r="J80" s="8" t="s">
        <v>169</v>
      </c>
      <c r="K80" s="21" t="s">
        <v>141</v>
      </c>
    </row>
    <row r="81" spans="2:11" ht="24">
      <c r="B81" s="1">
        <v>74</v>
      </c>
      <c r="C81" s="4" t="s">
        <v>10</v>
      </c>
      <c r="D81" s="4" t="s">
        <v>11</v>
      </c>
      <c r="E81" s="8" t="s">
        <v>39</v>
      </c>
      <c r="F81" s="8" t="s">
        <v>24</v>
      </c>
      <c r="G81" s="8">
        <f>'[1] на 01.02.2015'!$V$1704</f>
        <v>1992</v>
      </c>
      <c r="H81" s="25">
        <f>'[1] на 01.02.2015'!$Y$1704+119.6+392.3</f>
        <v>1791.1999999999998</v>
      </c>
      <c r="I81" s="8" t="s">
        <v>155</v>
      </c>
      <c r="J81" s="8" t="s">
        <v>169</v>
      </c>
      <c r="K81" s="21" t="s">
        <v>141</v>
      </c>
    </row>
    <row r="82" spans="2:11" ht="24">
      <c r="B82" s="1">
        <v>75</v>
      </c>
      <c r="C82" s="4" t="s">
        <v>10</v>
      </c>
      <c r="D82" s="4" t="s">
        <v>11</v>
      </c>
      <c r="E82" s="8" t="s">
        <v>39</v>
      </c>
      <c r="F82" s="8" t="s">
        <v>40</v>
      </c>
      <c r="G82" s="11" t="str">
        <f>'[1] на 01.02.2015'!$V$1850</f>
        <v>2011</v>
      </c>
      <c r="H82" s="25">
        <f>'[1] на 01.02.2015'!$Y$1850+134.4+498.8</f>
        <v>1899.1999999999998</v>
      </c>
      <c r="I82" s="8" t="s">
        <v>174</v>
      </c>
      <c r="J82" s="8" t="s">
        <v>175</v>
      </c>
      <c r="K82" s="21"/>
    </row>
    <row r="83" spans="2:11" ht="24">
      <c r="B83" s="1">
        <v>76</v>
      </c>
      <c r="C83" s="4" t="s">
        <v>10</v>
      </c>
      <c r="D83" s="4" t="s">
        <v>11</v>
      </c>
      <c r="E83" s="8" t="s">
        <v>39</v>
      </c>
      <c r="F83" s="8">
        <v>6</v>
      </c>
      <c r="G83" s="8">
        <f>'[1] на 01.02.2015'!$V$1432</f>
        <v>1980</v>
      </c>
      <c r="H83" s="25">
        <f>'[1] на 01.02.2015'!$Y$1432+45.8</f>
        <v>770.3000000000001</v>
      </c>
      <c r="I83" s="8" t="s">
        <v>155</v>
      </c>
      <c r="J83" s="8" t="s">
        <v>169</v>
      </c>
      <c r="K83" s="21" t="s">
        <v>141</v>
      </c>
    </row>
    <row r="84" spans="2:11" ht="24">
      <c r="B84" s="1">
        <v>77</v>
      </c>
      <c r="C84" s="4" t="s">
        <v>10</v>
      </c>
      <c r="D84" s="4" t="s">
        <v>11</v>
      </c>
      <c r="E84" s="8" t="s">
        <v>39</v>
      </c>
      <c r="F84" s="8">
        <v>7</v>
      </c>
      <c r="G84" s="8">
        <f>'[1] на 01.02.2015'!$V$1449</f>
        <v>1980</v>
      </c>
      <c r="H84" s="25">
        <f>'[1] на 01.02.2015'!$Y$1449+90.6+440.4</f>
        <v>1693</v>
      </c>
      <c r="I84" s="8" t="s">
        <v>155</v>
      </c>
      <c r="J84" s="8" t="s">
        <v>169</v>
      </c>
      <c r="K84" s="21" t="s">
        <v>141</v>
      </c>
    </row>
    <row r="85" spans="2:11" ht="24">
      <c r="B85" s="1">
        <v>78</v>
      </c>
      <c r="C85" s="4" t="s">
        <v>10</v>
      </c>
      <c r="D85" s="4" t="s">
        <v>11</v>
      </c>
      <c r="E85" s="8" t="s">
        <v>39</v>
      </c>
      <c r="F85" s="8">
        <v>8</v>
      </c>
      <c r="G85" s="8">
        <f>'[1] на 01.02.2015'!$V$1474</f>
        <v>1976</v>
      </c>
      <c r="H85" s="25">
        <f>'[1] на 01.02.2015'!$Y$1474+73.8</f>
        <v>1141</v>
      </c>
      <c r="I85" s="8" t="s">
        <v>155</v>
      </c>
      <c r="J85" s="8" t="s">
        <v>169</v>
      </c>
      <c r="K85" s="21" t="s">
        <v>141</v>
      </c>
    </row>
    <row r="86" spans="2:11" ht="24">
      <c r="B86" s="1">
        <v>79</v>
      </c>
      <c r="C86" s="4" t="s">
        <v>10</v>
      </c>
      <c r="D86" s="4" t="s">
        <v>11</v>
      </c>
      <c r="E86" s="8" t="s">
        <v>39</v>
      </c>
      <c r="F86" s="8">
        <v>10</v>
      </c>
      <c r="G86" s="8">
        <f>'[1] на 01.02.2015'!$V$1499</f>
        <v>1972</v>
      </c>
      <c r="H86" s="25">
        <f>'[1] на 01.02.2015'!$Y$1499+91.5</f>
        <v>1161.2</v>
      </c>
      <c r="I86" s="8" t="s">
        <v>155</v>
      </c>
      <c r="J86" s="8" t="s">
        <v>169</v>
      </c>
      <c r="K86" s="21" t="s">
        <v>141</v>
      </c>
    </row>
    <row r="87" spans="2:11" ht="24">
      <c r="B87" s="1">
        <v>80</v>
      </c>
      <c r="C87" s="4" t="s">
        <v>10</v>
      </c>
      <c r="D87" s="4" t="s">
        <v>11</v>
      </c>
      <c r="E87" s="8" t="s">
        <v>39</v>
      </c>
      <c r="F87" s="8">
        <v>11</v>
      </c>
      <c r="G87" s="8">
        <f>'[1] на 01.02.2015'!$V$1524</f>
        <v>1978</v>
      </c>
      <c r="H87" s="25">
        <f>'[1] на 01.02.2015'!$Y$1524+75+481</f>
        <v>1746.6000000000001</v>
      </c>
      <c r="I87" s="8" t="s">
        <v>155</v>
      </c>
      <c r="J87" s="8" t="s">
        <v>169</v>
      </c>
      <c r="K87" s="21" t="s">
        <v>141</v>
      </c>
    </row>
    <row r="88" spans="2:11" ht="24">
      <c r="B88" s="1">
        <v>81</v>
      </c>
      <c r="C88" s="4" t="s">
        <v>10</v>
      </c>
      <c r="D88" s="4" t="s">
        <v>11</v>
      </c>
      <c r="E88" s="8" t="s">
        <v>39</v>
      </c>
      <c r="F88" s="8">
        <v>12</v>
      </c>
      <c r="G88" s="8">
        <f>'[1] на 01.02.2015'!$V$1549</f>
        <v>1971</v>
      </c>
      <c r="H88" s="25">
        <f>'[1] на 01.02.2015'!$Y$1549+35.7</f>
        <v>392.59999999999997</v>
      </c>
      <c r="I88" s="8" t="s">
        <v>155</v>
      </c>
      <c r="J88" s="8" t="s">
        <v>169</v>
      </c>
      <c r="K88" s="21" t="s">
        <v>141</v>
      </c>
    </row>
    <row r="89" spans="2:11" ht="24">
      <c r="B89" s="1">
        <v>82</v>
      </c>
      <c r="C89" s="4" t="s">
        <v>10</v>
      </c>
      <c r="D89" s="4" t="s">
        <v>11</v>
      </c>
      <c r="E89" s="8" t="s">
        <v>39</v>
      </c>
      <c r="F89" s="8">
        <v>13</v>
      </c>
      <c r="G89" s="8">
        <f>'[1] на 01.02.2015'!$V$1558</f>
        <v>1980</v>
      </c>
      <c r="H89" s="25">
        <f>'[1] на 01.02.2015'!$Y$1558+74.4</f>
        <v>1271.7000000000003</v>
      </c>
      <c r="I89" s="8" t="s">
        <v>155</v>
      </c>
      <c r="J89" s="8" t="s">
        <v>169</v>
      </c>
      <c r="K89" s="21" t="s">
        <v>141</v>
      </c>
    </row>
    <row r="90" spans="2:11" ht="24">
      <c r="B90" s="1">
        <v>83</v>
      </c>
      <c r="C90" s="4" t="s">
        <v>10</v>
      </c>
      <c r="D90" s="4" t="s">
        <v>11</v>
      </c>
      <c r="E90" s="8" t="s">
        <v>39</v>
      </c>
      <c r="F90" s="8">
        <v>14</v>
      </c>
      <c r="G90" s="8">
        <f>'[1] на 01.02.2015'!$V$1583</f>
        <v>1971</v>
      </c>
      <c r="H90" s="25">
        <f>'[1] на 01.02.2015'!$Y$1583+29.1</f>
        <v>378.6</v>
      </c>
      <c r="I90" s="8" t="s">
        <v>155</v>
      </c>
      <c r="J90" s="8" t="s">
        <v>169</v>
      </c>
      <c r="K90" s="21" t="s">
        <v>141</v>
      </c>
    </row>
    <row r="91" spans="2:11" ht="24">
      <c r="B91" s="1">
        <v>84</v>
      </c>
      <c r="C91" s="4" t="s">
        <v>10</v>
      </c>
      <c r="D91" s="4" t="s">
        <v>11</v>
      </c>
      <c r="E91" s="8" t="s">
        <v>39</v>
      </c>
      <c r="F91" s="8">
        <v>15</v>
      </c>
      <c r="G91" s="8">
        <f>'[1] на 01.02.2015'!$V$1592</f>
        <v>1985</v>
      </c>
      <c r="H91" s="25">
        <f>'[1] на 01.02.2015'!$Y$1592+83.2+193.04+503.1</f>
        <v>1622.7400000000002</v>
      </c>
      <c r="I91" s="8" t="s">
        <v>155</v>
      </c>
      <c r="J91" s="8" t="s">
        <v>169</v>
      </c>
      <c r="K91" s="21" t="s">
        <v>141</v>
      </c>
    </row>
    <row r="92" spans="2:11" ht="24">
      <c r="B92" s="1">
        <v>85</v>
      </c>
      <c r="C92" s="4" t="s">
        <v>10</v>
      </c>
      <c r="D92" s="4" t="s">
        <v>11</v>
      </c>
      <c r="E92" s="8" t="s">
        <v>39</v>
      </c>
      <c r="F92" s="8">
        <v>16</v>
      </c>
      <c r="G92" s="8">
        <f>'[1] на 01.02.2015'!$V$1627</f>
        <v>1971</v>
      </c>
      <c r="H92" s="25">
        <f>'[1] на 01.02.2015'!$Y$1627+27.6</f>
        <v>394.20000000000005</v>
      </c>
      <c r="I92" s="8" t="s">
        <v>155</v>
      </c>
      <c r="J92" s="8" t="s">
        <v>169</v>
      </c>
      <c r="K92" s="21" t="s">
        <v>141</v>
      </c>
    </row>
    <row r="93" spans="2:11" ht="24">
      <c r="B93" s="1">
        <v>86</v>
      </c>
      <c r="C93" s="4" t="s">
        <v>10</v>
      </c>
      <c r="D93" s="4" t="s">
        <v>11</v>
      </c>
      <c r="E93" s="8" t="s">
        <v>39</v>
      </c>
      <c r="F93" s="8">
        <v>17</v>
      </c>
      <c r="G93" s="8">
        <f>'[1] на 01.02.2015'!$V$1636</f>
        <v>1987</v>
      </c>
      <c r="H93" s="25">
        <f>'[1] на 01.02.2015'!$Y$1636+161.8+100.8</f>
        <v>1307.9</v>
      </c>
      <c r="I93" s="8" t="s">
        <v>155</v>
      </c>
      <c r="J93" s="8" t="s">
        <v>169</v>
      </c>
      <c r="K93" s="21" t="s">
        <v>141</v>
      </c>
    </row>
    <row r="94" spans="2:11" ht="24">
      <c r="B94" s="1">
        <v>87</v>
      </c>
      <c r="C94" s="4" t="s">
        <v>10</v>
      </c>
      <c r="D94" s="4" t="s">
        <v>11</v>
      </c>
      <c r="E94" s="8" t="s">
        <v>39</v>
      </c>
      <c r="F94" s="8">
        <v>18</v>
      </c>
      <c r="G94" s="8">
        <f>'[1] на 01.02.2015'!$V$1658</f>
        <v>1974</v>
      </c>
      <c r="H94" s="25">
        <f>'[1] на 01.02.2015'!$Y$1658+34.1</f>
        <v>381.4</v>
      </c>
      <c r="I94" s="8" t="s">
        <v>155</v>
      </c>
      <c r="J94" s="8" t="s">
        <v>169</v>
      </c>
      <c r="K94" s="21" t="s">
        <v>141</v>
      </c>
    </row>
    <row r="95" spans="2:11" ht="24">
      <c r="B95" s="1">
        <v>88</v>
      </c>
      <c r="C95" s="4" t="s">
        <v>10</v>
      </c>
      <c r="D95" s="4" t="s">
        <v>11</v>
      </c>
      <c r="E95" s="8" t="s">
        <v>39</v>
      </c>
      <c r="F95" s="8">
        <v>20</v>
      </c>
      <c r="G95" s="8">
        <f>'[1] на 01.02.2015'!$V$1667</f>
        <v>1982</v>
      </c>
      <c r="H95" s="25">
        <f>'[1] на 01.02.2015'!$Y$1667+188.37</f>
        <v>1118.97</v>
      </c>
      <c r="I95" s="8" t="s">
        <v>155</v>
      </c>
      <c r="J95" s="8" t="s">
        <v>169</v>
      </c>
      <c r="K95" s="21" t="s">
        <v>141</v>
      </c>
    </row>
    <row r="96" spans="2:11" ht="24">
      <c r="B96" s="1">
        <v>89</v>
      </c>
      <c r="C96" s="4" t="s">
        <v>10</v>
      </c>
      <c r="D96" s="4" t="s">
        <v>11</v>
      </c>
      <c r="E96" s="8" t="s">
        <v>41</v>
      </c>
      <c r="F96" s="8">
        <v>1</v>
      </c>
      <c r="G96" s="8">
        <f>'[1] на 01.02.2015'!$V$1732</f>
        <v>1977</v>
      </c>
      <c r="H96" s="25">
        <f>'[1] на 01.02.2015'!$Y$1732+84+458.6</f>
        <v>1323.4</v>
      </c>
      <c r="I96" s="8" t="s">
        <v>158</v>
      </c>
      <c r="J96" s="8" t="s">
        <v>169</v>
      </c>
      <c r="K96" s="21" t="s">
        <v>145</v>
      </c>
    </row>
    <row r="97" spans="2:11" ht="24">
      <c r="B97" s="1">
        <v>90</v>
      </c>
      <c r="C97" s="4" t="s">
        <v>10</v>
      </c>
      <c r="D97" s="4" t="s">
        <v>11</v>
      </c>
      <c r="E97" s="8" t="s">
        <v>41</v>
      </c>
      <c r="F97" s="8">
        <v>3</v>
      </c>
      <c r="G97" s="8">
        <f>'[1] на 01.02.2015'!$V$1751</f>
        <v>1978</v>
      </c>
      <c r="H97" s="25">
        <f>'[1] на 01.02.2015'!$Y$1751+84+458.6</f>
        <v>1312.6000000000004</v>
      </c>
      <c r="I97" s="8" t="s">
        <v>158</v>
      </c>
      <c r="J97" s="8" t="s">
        <v>169</v>
      </c>
      <c r="K97" s="21" t="s">
        <v>145</v>
      </c>
    </row>
    <row r="98" spans="2:12" ht="24">
      <c r="B98" s="1">
        <v>91</v>
      </c>
      <c r="C98" s="4" t="s">
        <v>10</v>
      </c>
      <c r="D98" s="4" t="s">
        <v>11</v>
      </c>
      <c r="E98" s="8" t="s">
        <v>42</v>
      </c>
      <c r="F98" s="8" t="s">
        <v>43</v>
      </c>
      <c r="G98" s="8">
        <f>'[1] на 01.02.2015'!$V$1825</f>
        <v>2011</v>
      </c>
      <c r="H98" s="25">
        <f>'[1] на 01.02.2015'!$Y$1825+159.7+560.6</f>
        <v>1687.5</v>
      </c>
      <c r="I98" s="8" t="s">
        <v>174</v>
      </c>
      <c r="J98" s="8" t="s">
        <v>175</v>
      </c>
      <c r="K98" s="21"/>
      <c r="L98" s="13">
        <f>SUM(H8:H98)</f>
        <v>103183.12999999999</v>
      </c>
    </row>
    <row r="99" spans="2:12" ht="24">
      <c r="B99" s="1">
        <v>92</v>
      </c>
      <c r="C99" s="4" t="s">
        <v>10</v>
      </c>
      <c r="D99" s="4" t="s">
        <v>11</v>
      </c>
      <c r="E99" s="8" t="s">
        <v>44</v>
      </c>
      <c r="F99" s="8">
        <v>1</v>
      </c>
      <c r="G99" s="8">
        <f>'[1] на 01.02.2015'!$V$1911</f>
        <v>1987</v>
      </c>
      <c r="H99" s="25">
        <f>'[1] на 01.02.2015'!$Y$1911</f>
        <v>0</v>
      </c>
      <c r="I99" s="8" t="s">
        <v>174</v>
      </c>
      <c r="J99" s="8" t="s">
        <v>175</v>
      </c>
      <c r="K99" s="21"/>
      <c r="L99" s="13"/>
    </row>
    <row r="100" spans="2:11" ht="24">
      <c r="B100" s="1">
        <v>93</v>
      </c>
      <c r="C100" s="4" t="s">
        <v>10</v>
      </c>
      <c r="D100" s="4" t="s">
        <v>11</v>
      </c>
      <c r="E100" s="8" t="s">
        <v>45</v>
      </c>
      <c r="F100" s="8">
        <v>9</v>
      </c>
      <c r="G100" s="8">
        <f>'[1] на 01.02.2015'!$V$1915</f>
        <v>1951</v>
      </c>
      <c r="H100" s="25">
        <f>'[1] на 01.02.2015'!$Y$1915</f>
        <v>45.8</v>
      </c>
      <c r="I100" s="8" t="s">
        <v>174</v>
      </c>
      <c r="J100" s="8" t="s">
        <v>175</v>
      </c>
      <c r="K100" s="21"/>
    </row>
    <row r="101" spans="2:11" ht="24">
      <c r="B101" s="1">
        <v>94</v>
      </c>
      <c r="C101" s="4" t="s">
        <v>10</v>
      </c>
      <c r="D101" s="4" t="s">
        <v>11</v>
      </c>
      <c r="E101" s="8" t="s">
        <v>46</v>
      </c>
      <c r="F101" s="8">
        <v>4</v>
      </c>
      <c r="G101" s="8">
        <f>'[1] на 01.02.2015'!$V$1916</f>
        <v>1962</v>
      </c>
      <c r="H101" s="25">
        <f>'[1] на 01.02.2015'!$Y$1916</f>
        <v>34</v>
      </c>
      <c r="I101" s="8" t="s">
        <v>174</v>
      </c>
      <c r="J101" s="8" t="s">
        <v>175</v>
      </c>
      <c r="K101" s="21"/>
    </row>
    <row r="102" spans="2:11" ht="24">
      <c r="B102" s="1">
        <v>95</v>
      </c>
      <c r="C102" s="4" t="s">
        <v>10</v>
      </c>
      <c r="D102" s="4" t="s">
        <v>11</v>
      </c>
      <c r="E102" s="8" t="s">
        <v>46</v>
      </c>
      <c r="F102" s="8">
        <v>7</v>
      </c>
      <c r="G102" s="8">
        <f>'[1] на 01.02.2015'!$V$1917</f>
        <v>1974</v>
      </c>
      <c r="H102" s="25">
        <f>'[1] на 01.02.2015'!$Y$1917</f>
        <v>30</v>
      </c>
      <c r="I102" s="8" t="s">
        <v>159</v>
      </c>
      <c r="J102" s="8" t="s">
        <v>169</v>
      </c>
      <c r="K102" s="21" t="s">
        <v>139</v>
      </c>
    </row>
    <row r="103" spans="2:11" ht="24">
      <c r="B103" s="1">
        <v>96</v>
      </c>
      <c r="C103" s="4" t="s">
        <v>10</v>
      </c>
      <c r="D103" s="4" t="s">
        <v>11</v>
      </c>
      <c r="E103" s="8" t="s">
        <v>46</v>
      </c>
      <c r="F103" s="8">
        <v>14</v>
      </c>
      <c r="G103" s="8">
        <f>'[1] на 01.02.2015'!$V$1922</f>
        <v>1972</v>
      </c>
      <c r="H103" s="25">
        <f>'[1] на 01.02.2015'!$Y$1922</f>
        <v>0</v>
      </c>
      <c r="I103" s="8" t="s">
        <v>159</v>
      </c>
      <c r="J103" s="8" t="s">
        <v>169</v>
      </c>
      <c r="K103" s="21" t="s">
        <v>139</v>
      </c>
    </row>
    <row r="104" spans="2:11" ht="24">
      <c r="B104" s="1">
        <v>97</v>
      </c>
      <c r="C104" s="4" t="s">
        <v>10</v>
      </c>
      <c r="D104" s="4" t="s">
        <v>11</v>
      </c>
      <c r="E104" s="23" t="s">
        <v>47</v>
      </c>
      <c r="F104" s="8" t="s">
        <v>177</v>
      </c>
      <c r="G104" s="8">
        <f>'[1] на 01.02.2015'!$V$1925</f>
        <v>1974</v>
      </c>
      <c r="H104" s="25">
        <f>'[1] на 01.02.2015'!$Y$1925</f>
        <v>54.599999999999994</v>
      </c>
      <c r="I104" s="8" t="s">
        <v>171</v>
      </c>
      <c r="J104" s="8" t="s">
        <v>172</v>
      </c>
      <c r="K104" s="21"/>
    </row>
    <row r="105" spans="2:11" ht="24">
      <c r="B105" s="1">
        <v>98</v>
      </c>
      <c r="C105" s="4" t="s">
        <v>10</v>
      </c>
      <c r="D105" s="4" t="s">
        <v>11</v>
      </c>
      <c r="E105" s="8" t="s">
        <v>42</v>
      </c>
      <c r="F105" s="8">
        <v>1</v>
      </c>
      <c r="G105" s="8">
        <f>'[1] на 01.02.2015'!$V$1934</f>
        <v>1986</v>
      </c>
      <c r="H105" s="25">
        <f>'[1] на 01.02.2015'!$Y$1934</f>
        <v>72.2</v>
      </c>
      <c r="I105" s="8" t="s">
        <v>174</v>
      </c>
      <c r="J105" s="8" t="s">
        <v>175</v>
      </c>
      <c r="K105" s="21"/>
    </row>
    <row r="106" spans="2:12" ht="24">
      <c r="B106" s="1">
        <v>99</v>
      </c>
      <c r="C106" s="4" t="s">
        <v>10</v>
      </c>
      <c r="D106" s="4" t="s">
        <v>11</v>
      </c>
      <c r="E106" s="8" t="s">
        <v>42</v>
      </c>
      <c r="F106" s="8">
        <v>4</v>
      </c>
      <c r="G106" s="8">
        <f>'[1] на 01.02.2015'!$V$1935</f>
        <v>1966</v>
      </c>
      <c r="H106" s="25">
        <f>'[1] на 01.02.2015'!$Y$1935</f>
        <v>26</v>
      </c>
      <c r="I106" s="8" t="s">
        <v>174</v>
      </c>
      <c r="J106" s="8" t="s">
        <v>175</v>
      </c>
      <c r="K106" s="21"/>
      <c r="L106" s="13">
        <f>SUM(H99:H106)</f>
        <v>262.59999999999997</v>
      </c>
    </row>
    <row r="107" spans="2:11" ht="24">
      <c r="B107" s="1">
        <v>100</v>
      </c>
      <c r="C107" s="4" t="s">
        <v>10</v>
      </c>
      <c r="D107" s="4" t="s">
        <v>11</v>
      </c>
      <c r="E107" s="8" t="s">
        <v>48</v>
      </c>
      <c r="F107" s="8">
        <v>6</v>
      </c>
      <c r="G107" s="8">
        <f>'[1] на 01.02.2015'!$V$1948</f>
        <v>1983</v>
      </c>
      <c r="H107" s="25">
        <f>'[1] на 01.02.2015'!$Y$1948</f>
        <v>55.1</v>
      </c>
      <c r="I107" s="8" t="s">
        <v>174</v>
      </c>
      <c r="J107" s="8" t="s">
        <v>175</v>
      </c>
      <c r="K107" s="21"/>
    </row>
    <row r="108" spans="2:11" ht="24">
      <c r="B108" s="1">
        <v>101</v>
      </c>
      <c r="C108" s="4" t="s">
        <v>10</v>
      </c>
      <c r="D108" s="4" t="s">
        <v>11</v>
      </c>
      <c r="E108" s="8" t="s">
        <v>49</v>
      </c>
      <c r="F108" s="8">
        <v>7</v>
      </c>
      <c r="G108" s="8">
        <f>'[1] на 01.02.2015'!$V$1952</f>
        <v>1958</v>
      </c>
      <c r="H108" s="25">
        <f>'[1] на 01.02.2015'!$Y$1952</f>
        <v>41.6</v>
      </c>
      <c r="I108" s="8" t="s">
        <v>174</v>
      </c>
      <c r="J108" s="8" t="s">
        <v>175</v>
      </c>
      <c r="K108" s="21"/>
    </row>
    <row r="109" spans="2:11" ht="24">
      <c r="B109" s="1">
        <v>102</v>
      </c>
      <c r="C109" s="4" t="s">
        <v>10</v>
      </c>
      <c r="D109" s="4" t="s">
        <v>11</v>
      </c>
      <c r="E109" s="8" t="s">
        <v>49</v>
      </c>
      <c r="F109" s="8">
        <v>12</v>
      </c>
      <c r="G109" s="8">
        <f>'[1] на 01.02.2015'!$V$1953</f>
        <v>1958</v>
      </c>
      <c r="H109" s="25">
        <f>'[1] на 01.02.2015'!$Y$1953</f>
        <v>32.8</v>
      </c>
      <c r="I109" s="8" t="s">
        <v>174</v>
      </c>
      <c r="J109" s="8" t="s">
        <v>175</v>
      </c>
      <c r="K109" s="21"/>
    </row>
    <row r="110" spans="2:11" ht="24">
      <c r="B110" s="1">
        <v>103</v>
      </c>
      <c r="C110" s="4" t="s">
        <v>10</v>
      </c>
      <c r="D110" s="4" t="s">
        <v>11</v>
      </c>
      <c r="E110" s="8" t="s">
        <v>50</v>
      </c>
      <c r="F110" s="8">
        <v>19</v>
      </c>
      <c r="G110" s="8">
        <f>'[1] на 01.02.2015'!$V$1959</f>
        <v>1986</v>
      </c>
      <c r="H110" s="25">
        <f>'[1] на 01.02.2015'!$Y$1959</f>
        <v>36.85</v>
      </c>
      <c r="I110" s="8" t="s">
        <v>174</v>
      </c>
      <c r="J110" s="8" t="s">
        <v>175</v>
      </c>
      <c r="K110" s="21"/>
    </row>
    <row r="111" spans="2:11" ht="24">
      <c r="B111" s="1">
        <v>104</v>
      </c>
      <c r="C111" s="4" t="s">
        <v>10</v>
      </c>
      <c r="D111" s="4" t="s">
        <v>11</v>
      </c>
      <c r="E111" s="8" t="s">
        <v>50</v>
      </c>
      <c r="F111" s="8">
        <v>22</v>
      </c>
      <c r="G111" s="8">
        <f>'[1] на 01.02.2015'!$V$1963</f>
        <v>1985</v>
      </c>
      <c r="H111" s="25">
        <f>'[1] на 01.02.2015'!$Y$1963</f>
        <v>59.7</v>
      </c>
      <c r="I111" s="8" t="s">
        <v>157</v>
      </c>
      <c r="J111" s="8" t="s">
        <v>169</v>
      </c>
      <c r="K111" s="21" t="s">
        <v>142</v>
      </c>
    </row>
    <row r="112" spans="2:11" ht="24">
      <c r="B112" s="1">
        <v>105</v>
      </c>
      <c r="C112" s="4" t="s">
        <v>10</v>
      </c>
      <c r="D112" s="4" t="s">
        <v>11</v>
      </c>
      <c r="E112" s="8" t="s">
        <v>50</v>
      </c>
      <c r="F112" s="8">
        <v>41</v>
      </c>
      <c r="G112" s="8">
        <f>'[1] на 01.02.2015'!$V$1964</f>
        <v>1990</v>
      </c>
      <c r="H112" s="25">
        <f>'[1] на 01.02.2015'!$Y$1964</f>
        <v>71.6</v>
      </c>
      <c r="I112" s="8" t="s">
        <v>157</v>
      </c>
      <c r="J112" s="8" t="s">
        <v>169</v>
      </c>
      <c r="K112" s="21" t="s">
        <v>142</v>
      </c>
    </row>
    <row r="113" spans="2:11" ht="24">
      <c r="B113" s="1">
        <v>106</v>
      </c>
      <c r="C113" s="4" t="s">
        <v>10</v>
      </c>
      <c r="D113" s="4" t="s">
        <v>11</v>
      </c>
      <c r="E113" s="8" t="s">
        <v>25</v>
      </c>
      <c r="F113" s="8">
        <v>37</v>
      </c>
      <c r="G113" s="8">
        <f>'[1] на 01.02.2015'!$V$1970</f>
        <v>1947</v>
      </c>
      <c r="H113" s="25">
        <f>'[1] на 01.02.2015'!$Y$1970</f>
        <v>38</v>
      </c>
      <c r="I113" s="8" t="s">
        <v>154</v>
      </c>
      <c r="J113" s="8" t="s">
        <v>169</v>
      </c>
      <c r="K113" s="21" t="s">
        <v>143</v>
      </c>
    </row>
    <row r="114" spans="2:11" ht="24">
      <c r="B114" s="1">
        <v>107</v>
      </c>
      <c r="C114" s="4" t="s">
        <v>10</v>
      </c>
      <c r="D114" s="4" t="s">
        <v>11</v>
      </c>
      <c r="E114" s="8" t="s">
        <v>51</v>
      </c>
      <c r="F114" s="8" t="s">
        <v>178</v>
      </c>
      <c r="G114" s="8">
        <f>'[1] на 01.02.2015'!$V$1983</f>
        <v>1956</v>
      </c>
      <c r="H114" s="25">
        <f>'[1] на 01.02.2015'!$Y$1983</f>
        <v>27.2</v>
      </c>
      <c r="I114" s="8" t="s">
        <v>174</v>
      </c>
      <c r="J114" s="8" t="s">
        <v>175</v>
      </c>
      <c r="K114" s="21"/>
    </row>
    <row r="115" spans="2:11" ht="24">
      <c r="B115" s="1">
        <v>108</v>
      </c>
      <c r="C115" s="4" t="s">
        <v>10</v>
      </c>
      <c r="D115" s="4" t="s">
        <v>11</v>
      </c>
      <c r="E115" s="8" t="s">
        <v>51</v>
      </c>
      <c r="F115" s="8">
        <v>59</v>
      </c>
      <c r="G115" s="8">
        <f>'[1] на 01.02.2015'!$V$1986</f>
        <v>1991</v>
      </c>
      <c r="H115" s="25">
        <f>'[1] на 01.02.2015'!$Y$1986</f>
        <v>22.5</v>
      </c>
      <c r="I115" s="8" t="s">
        <v>174</v>
      </c>
      <c r="J115" s="8" t="s">
        <v>175</v>
      </c>
      <c r="K115" s="21"/>
    </row>
    <row r="116" spans="2:11" ht="24">
      <c r="B116" s="1">
        <v>109</v>
      </c>
      <c r="C116" s="4" t="s">
        <v>10</v>
      </c>
      <c r="D116" s="4" t="s">
        <v>11</v>
      </c>
      <c r="E116" s="8" t="s">
        <v>32</v>
      </c>
      <c r="F116" s="8">
        <v>12</v>
      </c>
      <c r="G116" s="8">
        <f>'[1] на 01.02.2015'!$V$1988</f>
        <v>1933</v>
      </c>
      <c r="H116" s="25">
        <f>'[1] на 01.02.2015'!$Y$1988</f>
        <v>19.4</v>
      </c>
      <c r="I116" s="8" t="s">
        <v>174</v>
      </c>
      <c r="J116" s="8" t="s">
        <v>175</v>
      </c>
      <c r="K116" s="21"/>
    </row>
    <row r="117" spans="2:11" ht="24">
      <c r="B117" s="1">
        <v>110</v>
      </c>
      <c r="C117" s="4" t="s">
        <v>10</v>
      </c>
      <c r="D117" s="4" t="s">
        <v>11</v>
      </c>
      <c r="E117" s="8" t="s">
        <v>32</v>
      </c>
      <c r="F117" s="8">
        <v>25</v>
      </c>
      <c r="G117" s="8">
        <f>'[1] на 01.02.2015'!$V$1990</f>
        <v>1962</v>
      </c>
      <c r="H117" s="25">
        <f>'[1] на 01.02.2015'!$Y$1990</f>
        <v>43.6</v>
      </c>
      <c r="I117" s="8" t="s">
        <v>159</v>
      </c>
      <c r="J117" s="8" t="s">
        <v>169</v>
      </c>
      <c r="K117" s="21" t="s">
        <v>139</v>
      </c>
    </row>
    <row r="118" spans="2:11" ht="24">
      <c r="B118" s="1">
        <v>111</v>
      </c>
      <c r="C118" s="4" t="s">
        <v>10</v>
      </c>
      <c r="D118" s="4" t="s">
        <v>11</v>
      </c>
      <c r="E118" s="8" t="s">
        <v>32</v>
      </c>
      <c r="F118" s="8">
        <v>27</v>
      </c>
      <c r="G118" s="8">
        <f>'[1] на 01.02.2015'!$V$1991</f>
        <v>1963</v>
      </c>
      <c r="H118" s="25">
        <f>'[1] на 01.02.2015'!$Y$1991</f>
        <v>29.9</v>
      </c>
      <c r="I118" s="8" t="s">
        <v>159</v>
      </c>
      <c r="J118" s="8" t="s">
        <v>169</v>
      </c>
      <c r="K118" s="21" t="s">
        <v>139</v>
      </c>
    </row>
    <row r="119" spans="2:11" ht="24">
      <c r="B119" s="1">
        <v>112</v>
      </c>
      <c r="C119" s="4" t="s">
        <v>10</v>
      </c>
      <c r="D119" s="4" t="s">
        <v>11</v>
      </c>
      <c r="E119" s="8" t="s">
        <v>32</v>
      </c>
      <c r="F119" s="8">
        <v>30</v>
      </c>
      <c r="G119" s="8">
        <f>'[1] на 01.02.2015'!$V$1992</f>
        <v>1963</v>
      </c>
      <c r="H119" s="25">
        <f>'[1] на 01.02.2015'!$Y$1992</f>
        <v>36.4</v>
      </c>
      <c r="I119" s="8" t="s">
        <v>159</v>
      </c>
      <c r="J119" s="8" t="s">
        <v>169</v>
      </c>
      <c r="K119" s="21" t="s">
        <v>139</v>
      </c>
    </row>
    <row r="120" spans="2:11" ht="24">
      <c r="B120" s="1">
        <v>113</v>
      </c>
      <c r="C120" s="4" t="s">
        <v>10</v>
      </c>
      <c r="D120" s="4" t="s">
        <v>11</v>
      </c>
      <c r="E120" s="8" t="s">
        <v>32</v>
      </c>
      <c r="F120" s="8">
        <v>36</v>
      </c>
      <c r="G120" s="8">
        <f>'[1] на 01.02.2015'!$V$1997</f>
        <v>1966</v>
      </c>
      <c r="H120" s="25">
        <f>'[1] на 01.02.2015'!$Y$1997</f>
        <v>21.1</v>
      </c>
      <c r="I120" s="8" t="s">
        <v>159</v>
      </c>
      <c r="J120" s="8" t="s">
        <v>169</v>
      </c>
      <c r="K120" s="21" t="s">
        <v>139</v>
      </c>
    </row>
    <row r="121" spans="2:11" ht="24">
      <c r="B121" s="1">
        <v>114</v>
      </c>
      <c r="C121" s="4" t="s">
        <v>10</v>
      </c>
      <c r="D121" s="4" t="s">
        <v>11</v>
      </c>
      <c r="E121" s="8" t="s">
        <v>31</v>
      </c>
      <c r="F121" s="8">
        <v>138</v>
      </c>
      <c r="G121" s="8">
        <f>'[1] на 01.02.2015'!$V$1999</f>
        <v>1991</v>
      </c>
      <c r="H121" s="25">
        <f>'[1] на 01.02.2015'!$Y$1999</f>
        <v>50.4</v>
      </c>
      <c r="I121" s="8" t="s">
        <v>159</v>
      </c>
      <c r="J121" s="8" t="s">
        <v>169</v>
      </c>
      <c r="K121" s="21" t="s">
        <v>139</v>
      </c>
    </row>
    <row r="122" spans="2:11" ht="24">
      <c r="B122" s="1">
        <v>115</v>
      </c>
      <c r="C122" s="4" t="s">
        <v>10</v>
      </c>
      <c r="D122" s="4" t="s">
        <v>11</v>
      </c>
      <c r="E122" s="8" t="s">
        <v>31</v>
      </c>
      <c r="F122" s="8" t="s">
        <v>179</v>
      </c>
      <c r="G122" s="23" t="s">
        <v>176</v>
      </c>
      <c r="H122" s="25">
        <f>'[1] на 01.02.2015'!$Y$2000</f>
        <v>205.10000000000002</v>
      </c>
      <c r="I122" s="8" t="s">
        <v>159</v>
      </c>
      <c r="J122" s="8" t="s">
        <v>169</v>
      </c>
      <c r="K122" s="21" t="s">
        <v>139</v>
      </c>
    </row>
    <row r="123" spans="2:11" ht="24">
      <c r="B123" s="1">
        <v>116</v>
      </c>
      <c r="C123" s="4" t="s">
        <v>10</v>
      </c>
      <c r="D123" s="4" t="s">
        <v>11</v>
      </c>
      <c r="E123" s="8" t="s">
        <v>31</v>
      </c>
      <c r="F123" s="8">
        <v>169</v>
      </c>
      <c r="G123" s="8">
        <f>'[1] на 01.02.2015'!$V$2003</f>
        <v>1933</v>
      </c>
      <c r="H123" s="25">
        <f>'[1] на 01.02.2015'!$Y$2003</f>
        <v>37.3</v>
      </c>
      <c r="I123" s="8" t="s">
        <v>159</v>
      </c>
      <c r="J123" s="8" t="s">
        <v>169</v>
      </c>
      <c r="K123" s="21" t="s">
        <v>139</v>
      </c>
    </row>
    <row r="124" spans="2:11" ht="24">
      <c r="B124" s="1">
        <v>117</v>
      </c>
      <c r="C124" s="4" t="s">
        <v>10</v>
      </c>
      <c r="D124" s="4" t="s">
        <v>11</v>
      </c>
      <c r="E124" s="8" t="s">
        <v>35</v>
      </c>
      <c r="F124" s="8">
        <v>59</v>
      </c>
      <c r="G124" s="8">
        <f>'[1] на 01.02.2015'!$V$2005</f>
        <v>1974</v>
      </c>
      <c r="H124" s="25">
        <f>'[1] на 01.02.2015'!$Y$2005</f>
        <v>37.4</v>
      </c>
      <c r="I124" s="8" t="s">
        <v>174</v>
      </c>
      <c r="J124" s="8" t="s">
        <v>175</v>
      </c>
      <c r="K124" s="21"/>
    </row>
    <row r="125" spans="2:11" ht="24">
      <c r="B125" s="1">
        <v>118</v>
      </c>
      <c r="C125" s="4" t="s">
        <v>10</v>
      </c>
      <c r="D125" s="4" t="s">
        <v>11</v>
      </c>
      <c r="E125" s="8" t="s">
        <v>35</v>
      </c>
      <c r="F125" s="8">
        <v>69</v>
      </c>
      <c r="G125" s="8">
        <f>'[1] на 01.02.2015'!$V$2006</f>
        <v>1975</v>
      </c>
      <c r="H125" s="25">
        <f>'[1] на 01.02.2015'!$Y$2006</f>
        <v>60.4</v>
      </c>
      <c r="I125" s="8" t="s">
        <v>157</v>
      </c>
      <c r="J125" s="8" t="s">
        <v>169</v>
      </c>
      <c r="K125" s="21" t="s">
        <v>142</v>
      </c>
    </row>
    <row r="126" spans="2:11" ht="24">
      <c r="B126" s="1">
        <v>119</v>
      </c>
      <c r="C126" s="4" t="s">
        <v>10</v>
      </c>
      <c r="D126" s="4" t="s">
        <v>11</v>
      </c>
      <c r="E126" s="8" t="s">
        <v>35</v>
      </c>
      <c r="F126" s="8">
        <v>89</v>
      </c>
      <c r="G126" s="8">
        <f>'[1] на 01.02.2015'!$V$2009</f>
        <v>1971</v>
      </c>
      <c r="H126" s="25">
        <f>'[1] на 01.02.2015'!$Y$2009</f>
        <v>21.6</v>
      </c>
      <c r="I126" s="8" t="s">
        <v>157</v>
      </c>
      <c r="J126" s="8" t="s">
        <v>169</v>
      </c>
      <c r="K126" s="21" t="s">
        <v>142</v>
      </c>
    </row>
    <row r="127" spans="2:11" ht="24">
      <c r="B127" s="1">
        <v>120</v>
      </c>
      <c r="C127" s="4" t="s">
        <v>10</v>
      </c>
      <c r="D127" s="4" t="s">
        <v>11</v>
      </c>
      <c r="E127" s="8" t="s">
        <v>35</v>
      </c>
      <c r="F127" s="8">
        <v>91</v>
      </c>
      <c r="G127" s="8">
        <f>'[1] на 01.02.2015'!$V$2012</f>
        <v>1971</v>
      </c>
      <c r="H127" s="25">
        <f>'[1] на 01.02.2015'!$Y$2012</f>
        <v>33.5</v>
      </c>
      <c r="I127" s="8" t="s">
        <v>157</v>
      </c>
      <c r="J127" s="8" t="s">
        <v>169</v>
      </c>
      <c r="K127" s="21" t="s">
        <v>142</v>
      </c>
    </row>
    <row r="128" spans="2:11" ht="24">
      <c r="B128" s="1">
        <v>121</v>
      </c>
      <c r="C128" s="4" t="s">
        <v>10</v>
      </c>
      <c r="D128" s="4" t="s">
        <v>11</v>
      </c>
      <c r="E128" s="8" t="s">
        <v>35</v>
      </c>
      <c r="F128" s="8">
        <v>151</v>
      </c>
      <c r="G128" s="8">
        <f>'[1] на 01.02.2015'!$V$2015</f>
        <v>1977</v>
      </c>
      <c r="H128" s="25">
        <f>'[1] на 01.02.2015'!$Y$2015</f>
        <v>0</v>
      </c>
      <c r="I128" s="8" t="s">
        <v>174</v>
      </c>
      <c r="J128" s="8" t="s">
        <v>175</v>
      </c>
      <c r="K128" s="21"/>
    </row>
    <row r="129" spans="2:11" ht="24">
      <c r="B129" s="1">
        <v>122</v>
      </c>
      <c r="C129" s="4" t="s">
        <v>10</v>
      </c>
      <c r="D129" s="4" t="s">
        <v>11</v>
      </c>
      <c r="E129" s="8" t="s">
        <v>52</v>
      </c>
      <c r="F129" s="8">
        <v>112</v>
      </c>
      <c r="G129" s="8">
        <f>'[1] на 01.02.2015'!$V$2017</f>
        <v>1954</v>
      </c>
      <c r="H129" s="25">
        <f>'[1] на 01.02.2015'!$Y$2017</f>
        <v>29.7</v>
      </c>
      <c r="I129" s="8" t="s">
        <v>174</v>
      </c>
      <c r="J129" s="8" t="s">
        <v>175</v>
      </c>
      <c r="K129" s="21"/>
    </row>
    <row r="130" spans="2:11" ht="24">
      <c r="B130" s="1">
        <v>123</v>
      </c>
      <c r="C130" s="4" t="s">
        <v>10</v>
      </c>
      <c r="D130" s="4" t="s">
        <v>11</v>
      </c>
      <c r="E130" s="8" t="s">
        <v>53</v>
      </c>
      <c r="F130" s="8">
        <v>1</v>
      </c>
      <c r="G130" s="8">
        <f>'[1] на 01.02.2015'!$V$2025</f>
        <v>1976</v>
      </c>
      <c r="H130" s="25">
        <f>'[1] на 01.02.2015'!$Y$2025</f>
        <v>60.6</v>
      </c>
      <c r="I130" s="8" t="s">
        <v>174</v>
      </c>
      <c r="J130" s="8" t="s">
        <v>175</v>
      </c>
      <c r="K130" s="21"/>
    </row>
    <row r="131" spans="2:11" ht="24">
      <c r="B131" s="1">
        <v>124</v>
      </c>
      <c r="C131" s="4" t="s">
        <v>10</v>
      </c>
      <c r="D131" s="4" t="s">
        <v>11</v>
      </c>
      <c r="E131" s="8" t="s">
        <v>53</v>
      </c>
      <c r="F131" s="8">
        <v>2</v>
      </c>
      <c r="G131" s="8">
        <f>'[1] на 01.02.2015'!$V$2026</f>
        <v>1969</v>
      </c>
      <c r="H131" s="25">
        <f>'[1] на 01.02.2015'!$Y$2026</f>
        <v>46.5</v>
      </c>
      <c r="I131" s="8" t="s">
        <v>174</v>
      </c>
      <c r="J131" s="8" t="s">
        <v>175</v>
      </c>
      <c r="K131" s="21"/>
    </row>
    <row r="132" spans="2:11" ht="24">
      <c r="B132" s="1">
        <v>125</v>
      </c>
      <c r="C132" s="4" t="s">
        <v>10</v>
      </c>
      <c r="D132" s="4" t="s">
        <v>11</v>
      </c>
      <c r="E132" s="8" t="s">
        <v>53</v>
      </c>
      <c r="F132" s="8">
        <v>4</v>
      </c>
      <c r="G132" s="8">
        <f>'[1] на 01.02.2015'!$V$2027</f>
        <v>1966</v>
      </c>
      <c r="H132" s="25">
        <f>'[1] на 01.02.2015'!$Y$2027</f>
        <v>0</v>
      </c>
      <c r="I132" s="8" t="s">
        <v>174</v>
      </c>
      <c r="J132" s="8" t="s">
        <v>175</v>
      </c>
      <c r="K132" s="21"/>
    </row>
    <row r="133" spans="2:11" ht="24">
      <c r="B133" s="1">
        <v>126</v>
      </c>
      <c r="C133" s="4" t="s">
        <v>10</v>
      </c>
      <c r="D133" s="4" t="s">
        <v>11</v>
      </c>
      <c r="E133" s="8" t="s">
        <v>53</v>
      </c>
      <c r="F133" s="8">
        <v>8</v>
      </c>
      <c r="G133" s="8">
        <f>'[1] на 01.02.2015'!$V$2028</f>
        <v>1966</v>
      </c>
      <c r="H133" s="25">
        <f>'[1] на 01.02.2015'!$Y$2028</f>
        <v>46.6</v>
      </c>
      <c r="I133" s="8" t="s">
        <v>174</v>
      </c>
      <c r="J133" s="8" t="s">
        <v>175</v>
      </c>
      <c r="K133" s="21"/>
    </row>
    <row r="134" spans="2:11" ht="24">
      <c r="B134" s="1">
        <v>127</v>
      </c>
      <c r="C134" s="4" t="s">
        <v>10</v>
      </c>
      <c r="D134" s="4" t="s">
        <v>11</v>
      </c>
      <c r="E134" s="8" t="s">
        <v>54</v>
      </c>
      <c r="F134" s="8">
        <v>13</v>
      </c>
      <c r="G134" s="8">
        <f>'[1] на 01.02.2015'!$V$2030</f>
        <v>1991</v>
      </c>
      <c r="H134" s="25">
        <f>'[1] на 01.02.2015'!$Y$2030</f>
        <v>72.4</v>
      </c>
      <c r="I134" s="8" t="s">
        <v>174</v>
      </c>
      <c r="J134" s="8" t="s">
        <v>175</v>
      </c>
      <c r="K134" s="21"/>
    </row>
    <row r="135" spans="2:11" ht="24">
      <c r="B135" s="1">
        <v>128</v>
      </c>
      <c r="C135" s="4" t="s">
        <v>10</v>
      </c>
      <c r="D135" s="4" t="s">
        <v>11</v>
      </c>
      <c r="E135" s="8" t="s">
        <v>55</v>
      </c>
      <c r="F135" s="8">
        <v>14</v>
      </c>
      <c r="G135" s="11" t="str">
        <f>'[1] на 01.02.2015'!$V$2031</f>
        <v>1957</v>
      </c>
      <c r="H135" s="25">
        <f>'[1] на 01.02.2015'!$Y$2031</f>
        <v>21.7</v>
      </c>
      <c r="I135" s="8" t="s">
        <v>159</v>
      </c>
      <c r="J135" s="8" t="s">
        <v>169</v>
      </c>
      <c r="K135" s="21" t="s">
        <v>139</v>
      </c>
    </row>
    <row r="136" spans="2:11" ht="24">
      <c r="B136" s="1">
        <v>129</v>
      </c>
      <c r="C136" s="4" t="s">
        <v>10</v>
      </c>
      <c r="D136" s="4" t="s">
        <v>11</v>
      </c>
      <c r="E136" s="8" t="s">
        <v>56</v>
      </c>
      <c r="F136" s="8">
        <v>8</v>
      </c>
      <c r="G136" s="11">
        <f>'[1] на 01.02.2015'!$V$2033</f>
        <v>1968</v>
      </c>
      <c r="H136" s="25">
        <f>'[1] на 01.02.2015'!$Y$2033</f>
        <v>30.6</v>
      </c>
      <c r="I136" s="8" t="s">
        <v>174</v>
      </c>
      <c r="J136" s="8" t="s">
        <v>175</v>
      </c>
      <c r="K136" s="21"/>
    </row>
    <row r="137" spans="2:11" ht="24">
      <c r="B137" s="1">
        <v>130</v>
      </c>
      <c r="C137" s="4" t="s">
        <v>10</v>
      </c>
      <c r="D137" s="4" t="s">
        <v>11</v>
      </c>
      <c r="E137" s="8" t="s">
        <v>56</v>
      </c>
      <c r="F137" s="8">
        <v>12</v>
      </c>
      <c r="G137" s="11" t="str">
        <f>'[1] на 01.02.2015'!$V$2035</f>
        <v>1969</v>
      </c>
      <c r="H137" s="25">
        <f>'[1] на 01.02.2015'!$Y$2035</f>
        <v>32.2</v>
      </c>
      <c r="I137" s="8" t="s">
        <v>174</v>
      </c>
      <c r="J137" s="8" t="s">
        <v>175</v>
      </c>
      <c r="K137" s="21"/>
    </row>
    <row r="138" spans="2:11" ht="24">
      <c r="B138" s="1">
        <v>131</v>
      </c>
      <c r="C138" s="4" t="s">
        <v>10</v>
      </c>
      <c r="D138" s="4" t="s">
        <v>11</v>
      </c>
      <c r="E138" s="8" t="s">
        <v>56</v>
      </c>
      <c r="F138" s="8">
        <v>15</v>
      </c>
      <c r="G138" s="11">
        <f>'[1] на 01.02.2015'!$V$2038</f>
        <v>1982</v>
      </c>
      <c r="H138" s="25">
        <f>'[1] на 01.02.2015'!$Y$2038</f>
        <v>0</v>
      </c>
      <c r="I138" s="8" t="s">
        <v>174</v>
      </c>
      <c r="J138" s="8" t="s">
        <v>175</v>
      </c>
      <c r="K138" s="21"/>
    </row>
    <row r="139" spans="2:11" ht="24">
      <c r="B139" s="1">
        <v>132</v>
      </c>
      <c r="C139" s="4" t="s">
        <v>10</v>
      </c>
      <c r="D139" s="4" t="s">
        <v>11</v>
      </c>
      <c r="E139" s="8" t="s">
        <v>57</v>
      </c>
      <c r="F139" s="8">
        <v>3</v>
      </c>
      <c r="G139" s="11" t="str">
        <f>'[1] на 01.02.2015'!$V$2044</f>
        <v>1974</v>
      </c>
      <c r="H139" s="25">
        <f>'[1] на 01.02.2015'!$Y$2044</f>
        <v>34.9</v>
      </c>
      <c r="I139" s="8" t="s">
        <v>174</v>
      </c>
      <c r="J139" s="8" t="s">
        <v>175</v>
      </c>
      <c r="K139" s="21"/>
    </row>
    <row r="140" spans="2:11" ht="24">
      <c r="B140" s="1">
        <v>133</v>
      </c>
      <c r="C140" s="4" t="s">
        <v>10</v>
      </c>
      <c r="D140" s="4" t="s">
        <v>11</v>
      </c>
      <c r="E140" s="8" t="s">
        <v>58</v>
      </c>
      <c r="F140" s="8" t="s">
        <v>180</v>
      </c>
      <c r="G140" s="11" t="str">
        <f>'[1] на 01.02.2015'!$V$2050</f>
        <v>1976</v>
      </c>
      <c r="H140" s="25">
        <f>'[1] на 01.02.2015'!$Y$2050</f>
        <v>45.6</v>
      </c>
      <c r="I140" s="8" t="s">
        <v>174</v>
      </c>
      <c r="J140" s="8" t="s">
        <v>175</v>
      </c>
      <c r="K140" s="21"/>
    </row>
    <row r="141" spans="2:11" ht="24">
      <c r="B141" s="1">
        <v>134</v>
      </c>
      <c r="C141" s="4" t="s">
        <v>10</v>
      </c>
      <c r="D141" s="4" t="s">
        <v>11</v>
      </c>
      <c r="E141" s="8" t="s">
        <v>37</v>
      </c>
      <c r="F141" s="8">
        <v>18</v>
      </c>
      <c r="G141" s="11">
        <f>'[1] на 01.02.2015'!$V$2057</f>
        <v>1932</v>
      </c>
      <c r="H141" s="25">
        <f>'[1] на 01.02.2015'!$Y$2057</f>
        <v>124.7</v>
      </c>
      <c r="I141" s="8" t="s">
        <v>159</v>
      </c>
      <c r="J141" s="8" t="s">
        <v>169</v>
      </c>
      <c r="K141" s="21" t="s">
        <v>139</v>
      </c>
    </row>
    <row r="142" spans="2:11" ht="24">
      <c r="B142" s="1">
        <v>135</v>
      </c>
      <c r="C142" s="4" t="s">
        <v>10</v>
      </c>
      <c r="D142" s="4" t="s">
        <v>11</v>
      </c>
      <c r="E142" s="8" t="s">
        <v>59</v>
      </c>
      <c r="F142" s="8">
        <v>20</v>
      </c>
      <c r="G142" s="11" t="str">
        <f>'[1] на 01.02.2015'!$V$2065</f>
        <v>1932</v>
      </c>
      <c r="H142" s="25">
        <f>'[1] на 01.02.2015'!$Y$2065</f>
        <v>44.5</v>
      </c>
      <c r="I142" s="8" t="s">
        <v>174</v>
      </c>
      <c r="J142" s="8" t="s">
        <v>175</v>
      </c>
      <c r="K142" s="21"/>
    </row>
    <row r="143" spans="2:11" ht="24">
      <c r="B143" s="1">
        <v>136</v>
      </c>
      <c r="C143" s="4" t="s">
        <v>10</v>
      </c>
      <c r="D143" s="4" t="s">
        <v>11</v>
      </c>
      <c r="E143" s="8" t="s">
        <v>60</v>
      </c>
      <c r="F143" s="8">
        <v>9</v>
      </c>
      <c r="G143" s="11">
        <f>'[1] на 01.02.2015'!$V$2067</f>
        <v>1965</v>
      </c>
      <c r="H143" s="25">
        <f>'[1] на 01.02.2015'!$Y$2067</f>
        <v>24.9</v>
      </c>
      <c r="I143" s="8" t="s">
        <v>174</v>
      </c>
      <c r="J143" s="8" t="s">
        <v>175</v>
      </c>
      <c r="K143" s="21"/>
    </row>
    <row r="144" spans="2:11" ht="24">
      <c r="B144" s="1">
        <f aca="true" t="shared" si="0" ref="B144:B207">B143+1</f>
        <v>137</v>
      </c>
      <c r="C144" s="4" t="s">
        <v>10</v>
      </c>
      <c r="D144" s="4" t="s">
        <v>11</v>
      </c>
      <c r="E144" s="8" t="s">
        <v>61</v>
      </c>
      <c r="F144" s="8">
        <v>14</v>
      </c>
      <c r="G144" s="8">
        <f>'[1] на 01.02.2015'!$V$2071</f>
        <v>1969</v>
      </c>
      <c r="H144" s="25">
        <f>'[1] на 01.02.2015'!$Y$2071</f>
        <v>34</v>
      </c>
      <c r="I144" s="8" t="s">
        <v>174</v>
      </c>
      <c r="J144" s="8" t="s">
        <v>175</v>
      </c>
      <c r="K144" s="21"/>
    </row>
    <row r="145" spans="2:11" ht="24">
      <c r="B145" s="1">
        <f t="shared" si="0"/>
        <v>138</v>
      </c>
      <c r="C145" s="4" t="s">
        <v>10</v>
      </c>
      <c r="D145" s="4" t="s">
        <v>11</v>
      </c>
      <c r="E145" s="8" t="s">
        <v>61</v>
      </c>
      <c r="F145" s="8">
        <v>18</v>
      </c>
      <c r="G145" s="8">
        <f>'[1] на 01.02.2015'!$V$2073</f>
        <v>1963</v>
      </c>
      <c r="H145" s="25">
        <f>'[1] на 01.02.2015'!$Y$2073</f>
        <v>30.2</v>
      </c>
      <c r="I145" s="8" t="s">
        <v>174</v>
      </c>
      <c r="J145" s="8" t="s">
        <v>175</v>
      </c>
      <c r="K145" s="21"/>
    </row>
    <row r="146" spans="2:11" ht="24">
      <c r="B146" s="1">
        <f t="shared" si="0"/>
        <v>139</v>
      </c>
      <c r="C146" s="4" t="s">
        <v>10</v>
      </c>
      <c r="D146" s="4" t="s">
        <v>11</v>
      </c>
      <c r="E146" s="8" t="s">
        <v>61</v>
      </c>
      <c r="F146" s="8">
        <v>22</v>
      </c>
      <c r="G146" s="8">
        <f>'[1] на 01.02.2015'!$V$2074</f>
        <v>1963</v>
      </c>
      <c r="H146" s="25">
        <f>'[1] на 01.02.2015'!$Y$2074</f>
        <v>41.4</v>
      </c>
      <c r="I146" s="8" t="s">
        <v>174</v>
      </c>
      <c r="J146" s="8" t="s">
        <v>175</v>
      </c>
      <c r="K146" s="21"/>
    </row>
    <row r="147" spans="2:11" ht="24">
      <c r="B147" s="1">
        <f t="shared" si="0"/>
        <v>140</v>
      </c>
      <c r="C147" s="4" t="s">
        <v>10</v>
      </c>
      <c r="D147" s="4" t="s">
        <v>11</v>
      </c>
      <c r="E147" s="8" t="s">
        <v>62</v>
      </c>
      <c r="F147" s="8">
        <v>5</v>
      </c>
      <c r="G147" s="8">
        <f>'[1] на 01.02.2015'!$V$2076</f>
        <v>1982</v>
      </c>
      <c r="H147" s="25">
        <f>'[1] на 01.02.2015'!$Y$2076</f>
        <v>44.4</v>
      </c>
      <c r="I147" s="8" t="s">
        <v>174</v>
      </c>
      <c r="J147" s="8" t="s">
        <v>175</v>
      </c>
      <c r="K147" s="21"/>
    </row>
    <row r="148" spans="2:11" ht="24">
      <c r="B148" s="1">
        <f t="shared" si="0"/>
        <v>141</v>
      </c>
      <c r="C148" s="4" t="s">
        <v>10</v>
      </c>
      <c r="D148" s="4" t="s">
        <v>11</v>
      </c>
      <c r="E148" s="8" t="s">
        <v>62</v>
      </c>
      <c r="F148" s="8">
        <v>10</v>
      </c>
      <c r="G148" s="8">
        <f>'[1] на 01.02.2015'!$V$2077</f>
        <v>1968</v>
      </c>
      <c r="H148" s="25">
        <f>'[1] на 01.02.2015'!$Y$2077</f>
        <v>33.5</v>
      </c>
      <c r="I148" s="8" t="s">
        <v>159</v>
      </c>
      <c r="J148" s="8" t="s">
        <v>169</v>
      </c>
      <c r="K148" s="21" t="s">
        <v>139</v>
      </c>
    </row>
    <row r="149" spans="2:11" ht="24">
      <c r="B149" s="1">
        <f t="shared" si="0"/>
        <v>142</v>
      </c>
      <c r="C149" s="4" t="s">
        <v>10</v>
      </c>
      <c r="D149" s="4" t="s">
        <v>11</v>
      </c>
      <c r="E149" s="8" t="s">
        <v>63</v>
      </c>
      <c r="F149" s="8">
        <v>8</v>
      </c>
      <c r="G149" s="10">
        <f>'[1] на 01.02.2015'!$V$2078</f>
        <v>1990</v>
      </c>
      <c r="H149" s="25">
        <f>'[1] на 01.02.2015'!$Y$2078</f>
        <v>61.9</v>
      </c>
      <c r="I149" s="8" t="s">
        <v>174</v>
      </c>
      <c r="J149" s="8" t="s">
        <v>175</v>
      </c>
      <c r="K149" s="21"/>
    </row>
    <row r="150" spans="2:11" ht="24">
      <c r="B150" s="1">
        <f t="shared" si="0"/>
        <v>143</v>
      </c>
      <c r="C150" s="4" t="s">
        <v>10</v>
      </c>
      <c r="D150" s="4" t="s">
        <v>11</v>
      </c>
      <c r="E150" s="8" t="s">
        <v>64</v>
      </c>
      <c r="F150" s="8">
        <v>15</v>
      </c>
      <c r="G150" s="8">
        <f>'[1] на 01.02.2015'!$V$2079</f>
        <v>1988</v>
      </c>
      <c r="H150" s="25">
        <f>'[1] на 01.02.2015'!$Y$2079</f>
        <v>77.3</v>
      </c>
      <c r="I150" s="8" t="s">
        <v>174</v>
      </c>
      <c r="J150" s="8" t="s">
        <v>175</v>
      </c>
      <c r="K150" s="21"/>
    </row>
    <row r="151" spans="2:11" ht="24">
      <c r="B151" s="1">
        <f t="shared" si="0"/>
        <v>144</v>
      </c>
      <c r="C151" s="4" t="s">
        <v>10</v>
      </c>
      <c r="D151" s="4" t="s">
        <v>11</v>
      </c>
      <c r="E151" s="8" t="s">
        <v>41</v>
      </c>
      <c r="F151" s="8">
        <v>11</v>
      </c>
      <c r="G151" s="8">
        <f>'[1] на 01.02.2015'!$V$2080</f>
        <v>1995</v>
      </c>
      <c r="H151" s="25">
        <f>'[1] на 01.02.2015'!$Y$2080</f>
        <v>75.4</v>
      </c>
      <c r="I151" s="8" t="s">
        <v>174</v>
      </c>
      <c r="J151" s="8" t="s">
        <v>175</v>
      </c>
      <c r="K151" s="21"/>
    </row>
    <row r="152" spans="2:11" ht="24">
      <c r="B152" s="1">
        <f t="shared" si="0"/>
        <v>145</v>
      </c>
      <c r="C152" s="4" t="s">
        <v>10</v>
      </c>
      <c r="D152" s="4" t="s">
        <v>11</v>
      </c>
      <c r="E152" s="8" t="s">
        <v>65</v>
      </c>
      <c r="F152" s="8">
        <v>1</v>
      </c>
      <c r="G152" s="8">
        <f>'[1] на 01.02.2015'!$V$2084</f>
        <v>1986</v>
      </c>
      <c r="H152" s="25">
        <f>'[1] на 01.02.2015'!$Y$2084</f>
        <v>73.9</v>
      </c>
      <c r="I152" s="8" t="s">
        <v>174</v>
      </c>
      <c r="J152" s="8" t="s">
        <v>175</v>
      </c>
      <c r="K152" s="21"/>
    </row>
    <row r="153" spans="2:11" ht="24">
      <c r="B153" s="1">
        <f t="shared" si="0"/>
        <v>146</v>
      </c>
      <c r="C153" s="4" t="s">
        <v>10</v>
      </c>
      <c r="D153" s="4" t="s">
        <v>11</v>
      </c>
      <c r="E153" s="8" t="s">
        <v>66</v>
      </c>
      <c r="F153" s="8">
        <v>2</v>
      </c>
      <c r="G153" s="8">
        <f>'[1] на 01.02.2015'!$V$2090</f>
        <v>1959</v>
      </c>
      <c r="H153" s="25">
        <f>'[1] на 01.02.2015'!$Y$2090</f>
        <v>36.1</v>
      </c>
      <c r="I153" s="8" t="s">
        <v>159</v>
      </c>
      <c r="J153" s="8" t="s">
        <v>169</v>
      </c>
      <c r="K153" s="21" t="s">
        <v>139</v>
      </c>
    </row>
    <row r="154" spans="2:11" ht="24">
      <c r="B154" s="1">
        <f t="shared" si="0"/>
        <v>147</v>
      </c>
      <c r="C154" s="4" t="s">
        <v>10</v>
      </c>
      <c r="D154" s="4" t="s">
        <v>11</v>
      </c>
      <c r="E154" s="8" t="s">
        <v>66</v>
      </c>
      <c r="F154" s="8" t="s">
        <v>181</v>
      </c>
      <c r="G154" s="8">
        <f>'[1] на 01.02.2015'!$V$2094</f>
        <v>1941</v>
      </c>
      <c r="H154" s="25">
        <f>'[1] на 01.02.2015'!$Y$2094</f>
        <v>20.1</v>
      </c>
      <c r="I154" s="8" t="s">
        <v>159</v>
      </c>
      <c r="J154" s="8" t="s">
        <v>169</v>
      </c>
      <c r="K154" s="21" t="s">
        <v>139</v>
      </c>
    </row>
    <row r="155" spans="2:11" ht="24">
      <c r="B155" s="1">
        <f t="shared" si="0"/>
        <v>148</v>
      </c>
      <c r="C155" s="4" t="s">
        <v>10</v>
      </c>
      <c r="D155" s="4" t="s">
        <v>11</v>
      </c>
      <c r="E155" s="8" t="s">
        <v>66</v>
      </c>
      <c r="F155" s="8">
        <v>3</v>
      </c>
      <c r="G155" s="8">
        <f>'[1] на 01.02.2015'!$V$2096</f>
        <v>1885</v>
      </c>
      <c r="H155" s="25">
        <f>'[1] на 01.02.2015'!$Y$2096</f>
        <v>144.3</v>
      </c>
      <c r="I155" s="8" t="s">
        <v>159</v>
      </c>
      <c r="J155" s="8" t="s">
        <v>169</v>
      </c>
      <c r="K155" s="21" t="s">
        <v>139</v>
      </c>
    </row>
    <row r="156" spans="2:11" ht="24">
      <c r="B156" s="1">
        <f t="shared" si="0"/>
        <v>149</v>
      </c>
      <c r="C156" s="4" t="s">
        <v>10</v>
      </c>
      <c r="D156" s="4" t="s">
        <v>11</v>
      </c>
      <c r="E156" s="8" t="s">
        <v>66</v>
      </c>
      <c r="F156" s="8">
        <v>4</v>
      </c>
      <c r="G156" s="8">
        <f>'[1] на 01.02.2015'!$V$2103</f>
        <v>1973</v>
      </c>
      <c r="H156" s="25">
        <f>'[1] на 01.02.2015'!$Y$2103</f>
        <v>18.8</v>
      </c>
      <c r="I156" s="8" t="s">
        <v>159</v>
      </c>
      <c r="J156" s="8" t="s">
        <v>169</v>
      </c>
      <c r="K156" s="21" t="s">
        <v>139</v>
      </c>
    </row>
    <row r="157" spans="2:13" ht="24">
      <c r="B157" s="1">
        <f t="shared" si="0"/>
        <v>150</v>
      </c>
      <c r="C157" s="4" t="s">
        <v>10</v>
      </c>
      <c r="D157" s="4" t="s">
        <v>11</v>
      </c>
      <c r="E157" s="8" t="s">
        <v>66</v>
      </c>
      <c r="F157" s="8" t="s">
        <v>182</v>
      </c>
      <c r="G157" s="8">
        <f>'[1] на 01.02.2015'!$V$2105</f>
        <v>1956</v>
      </c>
      <c r="H157" s="25">
        <f>'[1] на 01.02.2015'!$Y$2105</f>
        <v>96.1</v>
      </c>
      <c r="I157" s="8" t="s">
        <v>159</v>
      </c>
      <c r="J157" s="8" t="s">
        <v>169</v>
      </c>
      <c r="K157" s="21" t="s">
        <v>139</v>
      </c>
      <c r="L157" s="13">
        <f>SUM(H107:H157)</f>
        <v>2383.7500000000005</v>
      </c>
      <c r="M157" s="14">
        <f>L98+L106+L157</f>
        <v>105829.48</v>
      </c>
    </row>
    <row r="158" spans="1:12" ht="24">
      <c r="A158">
        <v>1</v>
      </c>
      <c r="B158" s="1">
        <f t="shared" si="0"/>
        <v>151</v>
      </c>
      <c r="C158" s="4" t="s">
        <v>10</v>
      </c>
      <c r="D158" s="4" t="s">
        <v>67</v>
      </c>
      <c r="E158" s="8" t="s">
        <v>35</v>
      </c>
      <c r="F158" s="8">
        <v>13</v>
      </c>
      <c r="G158" s="8">
        <v>1980</v>
      </c>
      <c r="H158" s="25">
        <f>'[2]на 01.02.2015'!$Z$23+16.3</f>
        <v>579.9999999999999</v>
      </c>
      <c r="I158" s="8" t="s">
        <v>160</v>
      </c>
      <c r="J158" s="8" t="s">
        <v>169</v>
      </c>
      <c r="K158" s="21" t="s">
        <v>149</v>
      </c>
      <c r="L158" s="13"/>
    </row>
    <row r="159" spans="1:12" ht="24">
      <c r="A159">
        <v>2</v>
      </c>
      <c r="B159" s="1">
        <f t="shared" si="0"/>
        <v>152</v>
      </c>
      <c r="C159" s="4" t="s">
        <v>10</v>
      </c>
      <c r="D159" s="4" t="s">
        <v>67</v>
      </c>
      <c r="E159" s="8" t="s">
        <v>35</v>
      </c>
      <c r="F159" s="8">
        <v>26</v>
      </c>
      <c r="G159" s="8">
        <v>1984</v>
      </c>
      <c r="H159" s="25">
        <f>'[2]на 01.02.2015'!$Z$49+26.6</f>
        <v>555.5</v>
      </c>
      <c r="I159" s="8" t="s">
        <v>160</v>
      </c>
      <c r="J159" s="8" t="s">
        <v>169</v>
      </c>
      <c r="K159" s="21" t="s">
        <v>149</v>
      </c>
      <c r="L159" s="14"/>
    </row>
    <row r="160" spans="1:11" ht="24">
      <c r="A160">
        <v>3</v>
      </c>
      <c r="B160" s="1">
        <f t="shared" si="0"/>
        <v>153</v>
      </c>
      <c r="C160" s="4" t="s">
        <v>10</v>
      </c>
      <c r="D160" s="4" t="s">
        <v>67</v>
      </c>
      <c r="E160" s="8" t="s">
        <v>35</v>
      </c>
      <c r="F160" s="8">
        <v>28</v>
      </c>
      <c r="G160" s="8">
        <v>1982</v>
      </c>
      <c r="H160" s="25">
        <f>'[2]на 01.02.2015'!$Z$36+16.2</f>
        <v>663</v>
      </c>
      <c r="I160" s="8" t="s">
        <v>160</v>
      </c>
      <c r="J160" s="8" t="s">
        <v>169</v>
      </c>
      <c r="K160" s="21" t="s">
        <v>149</v>
      </c>
    </row>
    <row r="161" spans="1:11" ht="24">
      <c r="A161">
        <v>4</v>
      </c>
      <c r="B161" s="1">
        <f t="shared" si="0"/>
        <v>154</v>
      </c>
      <c r="C161" s="4" t="s">
        <v>10</v>
      </c>
      <c r="D161" s="4" t="s">
        <v>67</v>
      </c>
      <c r="E161" s="8" t="s">
        <v>35</v>
      </c>
      <c r="F161" s="8">
        <v>30</v>
      </c>
      <c r="G161" s="8">
        <v>1972</v>
      </c>
      <c r="H161" s="25">
        <f>'[2]на 01.02.2015'!$Z$15+65.1+56</f>
        <v>423.79999999999995</v>
      </c>
      <c r="I161" s="8" t="s">
        <v>160</v>
      </c>
      <c r="J161" s="8" t="s">
        <v>169</v>
      </c>
      <c r="K161" s="21" t="s">
        <v>149</v>
      </c>
    </row>
    <row r="162" spans="1:11" ht="24">
      <c r="A162">
        <v>5</v>
      </c>
      <c r="B162" s="1">
        <f t="shared" si="0"/>
        <v>155</v>
      </c>
      <c r="C162" s="4" t="s">
        <v>10</v>
      </c>
      <c r="D162" s="4" t="s">
        <v>67</v>
      </c>
      <c r="E162" s="8" t="s">
        <v>35</v>
      </c>
      <c r="F162" s="8">
        <v>32</v>
      </c>
      <c r="G162" s="8">
        <v>1971</v>
      </c>
      <c r="H162" s="25">
        <f>'[2]на 01.02.2015'!$Z$6+57.8+367.5</f>
        <v>781.8</v>
      </c>
      <c r="I162" s="8" t="s">
        <v>160</v>
      </c>
      <c r="J162" s="8" t="s">
        <v>169</v>
      </c>
      <c r="K162" s="21" t="s">
        <v>149</v>
      </c>
    </row>
    <row r="163" spans="1:11" ht="24">
      <c r="A163">
        <v>6</v>
      </c>
      <c r="B163" s="1">
        <f t="shared" si="0"/>
        <v>156</v>
      </c>
      <c r="C163" s="4" t="s">
        <v>10</v>
      </c>
      <c r="D163" s="4" t="s">
        <v>67</v>
      </c>
      <c r="E163" s="8" t="s">
        <v>37</v>
      </c>
      <c r="F163" s="8">
        <v>6</v>
      </c>
      <c r="G163" s="8">
        <v>1984</v>
      </c>
      <c r="H163" s="25">
        <f>'[2]на 01.02.2015'!$Z$66+70.8</f>
        <v>688.4999999999999</v>
      </c>
      <c r="I163" s="8" t="s">
        <v>174</v>
      </c>
      <c r="J163" s="8" t="s">
        <v>175</v>
      </c>
      <c r="K163" s="21"/>
    </row>
    <row r="164" spans="1:12" ht="24">
      <c r="A164">
        <v>7</v>
      </c>
      <c r="B164" s="1">
        <f t="shared" si="0"/>
        <v>157</v>
      </c>
      <c r="C164" s="4" t="s">
        <v>10</v>
      </c>
      <c r="D164" s="4" t="s">
        <v>67</v>
      </c>
      <c r="E164" s="8" t="s">
        <v>37</v>
      </c>
      <c r="F164" s="8">
        <v>11</v>
      </c>
      <c r="G164" s="8">
        <v>1977</v>
      </c>
      <c r="H164" s="25">
        <f>'[2]на 01.02.2015'!$Z$91+35.5</f>
        <v>596.3000000000001</v>
      </c>
      <c r="I164" s="8" t="s">
        <v>160</v>
      </c>
      <c r="J164" s="8" t="s">
        <v>169</v>
      </c>
      <c r="K164" s="21" t="s">
        <v>149</v>
      </c>
      <c r="L164" s="12">
        <f>H158+H159+H160+H161+H162+H163+H164</f>
        <v>4288.900000000001</v>
      </c>
    </row>
    <row r="165" spans="1:12" ht="24">
      <c r="A165">
        <v>8</v>
      </c>
      <c r="B165" s="1">
        <f t="shared" si="0"/>
        <v>158</v>
      </c>
      <c r="C165" s="4" t="s">
        <v>10</v>
      </c>
      <c r="D165" s="4" t="s">
        <v>67</v>
      </c>
      <c r="E165" s="8" t="s">
        <v>35</v>
      </c>
      <c r="F165" s="8">
        <v>38</v>
      </c>
      <c r="G165" s="8">
        <v>1989</v>
      </c>
      <c r="H165" s="25">
        <f>'[2]на 01.02.2015'!$Z$61</f>
        <v>103.3</v>
      </c>
      <c r="I165" s="8" t="s">
        <v>160</v>
      </c>
      <c r="J165" s="8" t="s">
        <v>169</v>
      </c>
      <c r="K165" s="21" t="s">
        <v>149</v>
      </c>
      <c r="L165" s="12">
        <f>H165+H166+H167+H168</f>
        <v>290.4</v>
      </c>
    </row>
    <row r="166" spans="1:12" ht="24">
      <c r="A166">
        <v>9</v>
      </c>
      <c r="B166" s="1">
        <f t="shared" si="0"/>
        <v>159</v>
      </c>
      <c r="C166" s="4" t="s">
        <v>10</v>
      </c>
      <c r="D166" s="4" t="s">
        <v>67</v>
      </c>
      <c r="E166" s="8" t="s">
        <v>35</v>
      </c>
      <c r="F166" s="8">
        <v>15</v>
      </c>
      <c r="G166" s="8">
        <v>1967</v>
      </c>
      <c r="H166" s="25">
        <f>'[2]на 01.02.2015'!$Z$64</f>
        <v>39.2</v>
      </c>
      <c r="I166" s="8" t="s">
        <v>160</v>
      </c>
      <c r="J166" s="8" t="s">
        <v>169</v>
      </c>
      <c r="K166" s="21" t="s">
        <v>149</v>
      </c>
      <c r="L166" s="12">
        <f>SUM(L164:L165)</f>
        <v>4579.3</v>
      </c>
    </row>
    <row r="167" spans="1:11" ht="24">
      <c r="A167">
        <v>10</v>
      </c>
      <c r="B167" s="1">
        <f t="shared" si="0"/>
        <v>160</v>
      </c>
      <c r="C167" s="4" t="s">
        <v>10</v>
      </c>
      <c r="D167" s="4" t="s">
        <v>67</v>
      </c>
      <c r="E167" s="8" t="s">
        <v>37</v>
      </c>
      <c r="F167" s="8">
        <v>27</v>
      </c>
      <c r="G167" s="8">
        <v>1987</v>
      </c>
      <c r="H167" s="25">
        <f>'[2]на 01.02.2015'!$Z$104</f>
        <v>53.7</v>
      </c>
      <c r="I167" s="8" t="s">
        <v>160</v>
      </c>
      <c r="J167" s="8" t="s">
        <v>169</v>
      </c>
      <c r="K167" s="21" t="s">
        <v>149</v>
      </c>
    </row>
    <row r="168" spans="1:12" ht="24">
      <c r="A168">
        <v>11</v>
      </c>
      <c r="B168" s="1">
        <f t="shared" si="0"/>
        <v>161</v>
      </c>
      <c r="C168" s="4" t="s">
        <v>10</v>
      </c>
      <c r="D168" s="4" t="s">
        <v>67</v>
      </c>
      <c r="E168" s="8" t="s">
        <v>37</v>
      </c>
      <c r="F168" s="8">
        <v>33</v>
      </c>
      <c r="G168" s="8">
        <v>1986</v>
      </c>
      <c r="H168" s="25">
        <f>'[2]на 01.02.2015'!$Z$107</f>
        <v>94.2</v>
      </c>
      <c r="I168" s="8" t="s">
        <v>160</v>
      </c>
      <c r="J168" s="8" t="s">
        <v>169</v>
      </c>
      <c r="K168" s="21" t="s">
        <v>149</v>
      </c>
      <c r="L168" s="14">
        <f>SUM(H158:H168)</f>
        <v>4579.3</v>
      </c>
    </row>
    <row r="169" spans="1:11" ht="24">
      <c r="A169">
        <v>12</v>
      </c>
      <c r="B169" s="1">
        <f t="shared" si="0"/>
        <v>162</v>
      </c>
      <c r="C169" s="4" t="s">
        <v>10</v>
      </c>
      <c r="D169" s="4" t="s">
        <v>68</v>
      </c>
      <c r="E169" s="8" t="s">
        <v>69</v>
      </c>
      <c r="F169" s="8">
        <v>4</v>
      </c>
      <c r="G169" s="8">
        <v>1991</v>
      </c>
      <c r="H169" s="25">
        <f>'[2]на 01.02.2015'!$Z$122</f>
        <v>90</v>
      </c>
      <c r="I169" s="8" t="s">
        <v>174</v>
      </c>
      <c r="J169" s="8" t="s">
        <v>175</v>
      </c>
      <c r="K169" s="21"/>
    </row>
    <row r="170" spans="1:11" ht="24">
      <c r="A170">
        <v>13</v>
      </c>
      <c r="B170" s="1">
        <f t="shared" si="0"/>
        <v>163</v>
      </c>
      <c r="C170" s="4" t="s">
        <v>10</v>
      </c>
      <c r="D170" s="4" t="s">
        <v>68</v>
      </c>
      <c r="E170" s="8" t="s">
        <v>35</v>
      </c>
      <c r="F170" s="8">
        <v>9</v>
      </c>
      <c r="G170" s="8">
        <v>1980</v>
      </c>
      <c r="H170" s="25">
        <f>'[2]на 01.02.2015'!$Z$126</f>
        <v>44.7</v>
      </c>
      <c r="I170" s="8" t="s">
        <v>174</v>
      </c>
      <c r="J170" s="8" t="s">
        <v>175</v>
      </c>
      <c r="K170" s="21"/>
    </row>
    <row r="171" spans="1:11" ht="24">
      <c r="A171">
        <v>14</v>
      </c>
      <c r="B171" s="1">
        <f t="shared" si="0"/>
        <v>164</v>
      </c>
      <c r="C171" s="4" t="s">
        <v>10</v>
      </c>
      <c r="D171" s="4" t="s">
        <v>68</v>
      </c>
      <c r="E171" s="8" t="s">
        <v>70</v>
      </c>
      <c r="F171" s="8">
        <v>2</v>
      </c>
      <c r="G171" s="8">
        <v>1982</v>
      </c>
      <c r="H171" s="25">
        <f>'[2]на 01.02.2015'!$Z$127</f>
        <v>46.5</v>
      </c>
      <c r="I171" s="8" t="s">
        <v>160</v>
      </c>
      <c r="J171" s="8" t="s">
        <v>169</v>
      </c>
      <c r="K171" s="21" t="s">
        <v>149</v>
      </c>
    </row>
    <row r="172" spans="1:11" ht="24">
      <c r="A172">
        <v>15</v>
      </c>
      <c r="B172" s="1">
        <f t="shared" si="0"/>
        <v>165</v>
      </c>
      <c r="C172" s="4" t="s">
        <v>10</v>
      </c>
      <c r="D172" s="4" t="s">
        <v>68</v>
      </c>
      <c r="E172" s="8" t="s">
        <v>70</v>
      </c>
      <c r="F172" s="6">
        <v>8</v>
      </c>
      <c r="G172" s="6">
        <v>1982</v>
      </c>
      <c r="H172" s="26">
        <f>'[2]на 01.02.2015'!$Z$128</f>
        <v>45.3</v>
      </c>
      <c r="I172" s="8" t="s">
        <v>160</v>
      </c>
      <c r="J172" s="8" t="s">
        <v>169</v>
      </c>
      <c r="K172" s="21" t="s">
        <v>149</v>
      </c>
    </row>
    <row r="173" spans="1:11" ht="24">
      <c r="A173">
        <v>16</v>
      </c>
      <c r="B173" s="1">
        <f t="shared" si="0"/>
        <v>166</v>
      </c>
      <c r="C173" s="4" t="s">
        <v>10</v>
      </c>
      <c r="D173" s="4" t="s">
        <v>68</v>
      </c>
      <c r="E173" s="8" t="s">
        <v>70</v>
      </c>
      <c r="F173" s="6">
        <v>12</v>
      </c>
      <c r="G173" s="6">
        <v>1984</v>
      </c>
      <c r="H173" s="26">
        <f>'[2]на 01.02.2015'!$Z$129</f>
        <v>0</v>
      </c>
      <c r="I173" s="8" t="s">
        <v>160</v>
      </c>
      <c r="J173" s="8" t="s">
        <v>169</v>
      </c>
      <c r="K173" s="21" t="s">
        <v>149</v>
      </c>
    </row>
    <row r="174" spans="1:11" ht="24">
      <c r="A174">
        <v>17</v>
      </c>
      <c r="B174" s="1">
        <f t="shared" si="0"/>
        <v>167</v>
      </c>
      <c r="C174" s="4" t="s">
        <v>10</v>
      </c>
      <c r="D174" s="4" t="s">
        <v>68</v>
      </c>
      <c r="E174" s="8" t="s">
        <v>70</v>
      </c>
      <c r="F174" s="6">
        <v>16</v>
      </c>
      <c r="G174" s="6">
        <v>1984</v>
      </c>
      <c r="H174" s="26">
        <f>'[2]на 01.02.2015'!$Z$130</f>
        <v>91.80000000000001</v>
      </c>
      <c r="I174" s="8" t="s">
        <v>160</v>
      </c>
      <c r="J174" s="8" t="s">
        <v>169</v>
      </c>
      <c r="K174" s="21" t="s">
        <v>149</v>
      </c>
    </row>
    <row r="175" spans="1:11" ht="24">
      <c r="A175">
        <v>18</v>
      </c>
      <c r="B175" s="1">
        <f t="shared" si="0"/>
        <v>168</v>
      </c>
      <c r="C175" s="4" t="s">
        <v>10</v>
      </c>
      <c r="D175" s="4" t="s">
        <v>68</v>
      </c>
      <c r="E175" s="8" t="s">
        <v>70</v>
      </c>
      <c r="F175" s="6">
        <v>18</v>
      </c>
      <c r="G175" s="6">
        <v>1985</v>
      </c>
      <c r="H175" s="26">
        <f>'[2]на 01.02.2015'!$Z$133</f>
        <v>46</v>
      </c>
      <c r="I175" s="8" t="s">
        <v>160</v>
      </c>
      <c r="J175" s="8" t="s">
        <v>169</v>
      </c>
      <c r="K175" s="21" t="s">
        <v>149</v>
      </c>
    </row>
    <row r="176" spans="1:11" ht="24">
      <c r="A176">
        <v>19</v>
      </c>
      <c r="B176" s="1">
        <f t="shared" si="0"/>
        <v>169</v>
      </c>
      <c r="C176" s="4" t="s">
        <v>10</v>
      </c>
      <c r="D176" s="4" t="s">
        <v>68</v>
      </c>
      <c r="E176" s="8" t="s">
        <v>70</v>
      </c>
      <c r="F176" s="8">
        <v>24</v>
      </c>
      <c r="G176" s="8">
        <v>1985</v>
      </c>
      <c r="H176" s="25">
        <f>'[2]на 01.02.2015'!$Z$137</f>
        <v>43.3</v>
      </c>
      <c r="I176" s="8" t="s">
        <v>174</v>
      </c>
      <c r="J176" s="8" t="s">
        <v>175</v>
      </c>
      <c r="K176" s="21"/>
    </row>
    <row r="177" spans="1:11" ht="24">
      <c r="A177">
        <v>20</v>
      </c>
      <c r="B177" s="1">
        <f t="shared" si="0"/>
        <v>170</v>
      </c>
      <c r="C177" s="4" t="s">
        <v>10</v>
      </c>
      <c r="D177" s="4" t="s">
        <v>68</v>
      </c>
      <c r="E177" s="8" t="s">
        <v>70</v>
      </c>
      <c r="F177" s="8">
        <v>28</v>
      </c>
      <c r="G177" s="8">
        <v>1986</v>
      </c>
      <c r="H177" s="25">
        <f>'[2]на 01.02.2015'!$Z$138</f>
        <v>86.1</v>
      </c>
      <c r="I177" s="8" t="s">
        <v>160</v>
      </c>
      <c r="J177" s="8" t="s">
        <v>169</v>
      </c>
      <c r="K177" s="21" t="s">
        <v>149</v>
      </c>
    </row>
    <row r="178" spans="1:12" ht="24">
      <c r="A178">
        <v>21</v>
      </c>
      <c r="B178" s="1">
        <f t="shared" si="0"/>
        <v>171</v>
      </c>
      <c r="C178" s="4" t="s">
        <v>10</v>
      </c>
      <c r="D178" s="4" t="s">
        <v>68</v>
      </c>
      <c r="E178" s="8" t="s">
        <v>25</v>
      </c>
      <c r="F178" s="8">
        <v>22</v>
      </c>
      <c r="G178" s="8">
        <v>1986</v>
      </c>
      <c r="H178" s="25">
        <f>'[2]на 01.02.2015'!$Z$141</f>
        <v>114.7</v>
      </c>
      <c r="I178" s="8" t="s">
        <v>160</v>
      </c>
      <c r="J178" s="8" t="s">
        <v>169</v>
      </c>
      <c r="K178" s="21" t="s">
        <v>149</v>
      </c>
      <c r="L178" s="14">
        <f>SUM(H169:H178)</f>
        <v>608.4000000000001</v>
      </c>
    </row>
    <row r="179" spans="1:12" ht="24">
      <c r="A179">
        <v>22</v>
      </c>
      <c r="B179" s="1">
        <f t="shared" si="0"/>
        <v>172</v>
      </c>
      <c r="C179" s="4" t="s">
        <v>10</v>
      </c>
      <c r="D179" s="4" t="s">
        <v>71</v>
      </c>
      <c r="E179" s="8" t="s">
        <v>35</v>
      </c>
      <c r="F179" s="8">
        <v>20</v>
      </c>
      <c r="G179" s="8">
        <v>1975</v>
      </c>
      <c r="H179" s="25">
        <f>'[2]на 01.02.2015'!$Z$168+39.2+29.4</f>
        <v>719.7000000000002</v>
      </c>
      <c r="I179" s="8" t="s">
        <v>161</v>
      </c>
      <c r="J179" s="8" t="s">
        <v>169</v>
      </c>
      <c r="K179" s="21" t="s">
        <v>147</v>
      </c>
      <c r="L179" s="12"/>
    </row>
    <row r="180" spans="1:11" ht="24">
      <c r="A180">
        <v>23</v>
      </c>
      <c r="B180" s="1">
        <f t="shared" si="0"/>
        <v>173</v>
      </c>
      <c r="C180" s="4" t="s">
        <v>10</v>
      </c>
      <c r="D180" s="4" t="s">
        <v>71</v>
      </c>
      <c r="E180" s="8" t="s">
        <v>35</v>
      </c>
      <c r="F180" s="8" t="s">
        <v>183</v>
      </c>
      <c r="G180" s="8">
        <v>1964</v>
      </c>
      <c r="H180" s="23">
        <f>'[2]на 01.02.2015'!$Z$148</f>
        <v>185.1</v>
      </c>
      <c r="I180" s="8" t="s">
        <v>161</v>
      </c>
      <c r="J180" s="8" t="s">
        <v>169</v>
      </c>
      <c r="K180" s="21" t="s">
        <v>147</v>
      </c>
    </row>
    <row r="181" spans="1:11" ht="24">
      <c r="A181">
        <v>24</v>
      </c>
      <c r="B181" s="1">
        <f t="shared" si="0"/>
        <v>174</v>
      </c>
      <c r="C181" s="4" t="s">
        <v>10</v>
      </c>
      <c r="D181" s="4" t="s">
        <v>71</v>
      </c>
      <c r="E181" s="8" t="s">
        <v>35</v>
      </c>
      <c r="F181" s="8">
        <v>2</v>
      </c>
      <c r="G181" s="8">
        <v>1965</v>
      </c>
      <c r="H181" s="23">
        <f>'[2]на 01.02.2015'!$Z$153</f>
        <v>59.9</v>
      </c>
      <c r="I181" s="8" t="s">
        <v>174</v>
      </c>
      <c r="J181" s="8" t="s">
        <v>175</v>
      </c>
      <c r="K181" s="21"/>
    </row>
    <row r="182" spans="1:11" ht="24">
      <c r="A182">
        <v>25</v>
      </c>
      <c r="B182" s="1">
        <f t="shared" si="0"/>
        <v>175</v>
      </c>
      <c r="C182" s="4" t="s">
        <v>10</v>
      </c>
      <c r="D182" s="4" t="s">
        <v>71</v>
      </c>
      <c r="E182" s="8" t="s">
        <v>35</v>
      </c>
      <c r="F182" s="8">
        <v>4</v>
      </c>
      <c r="G182" s="8">
        <v>1968</v>
      </c>
      <c r="H182" s="23">
        <f>'[2]на 01.02.2015'!$Z$156</f>
        <v>83.3</v>
      </c>
      <c r="I182" s="8" t="s">
        <v>161</v>
      </c>
      <c r="J182" s="8" t="s">
        <v>169</v>
      </c>
      <c r="K182" s="21" t="s">
        <v>147</v>
      </c>
    </row>
    <row r="183" spans="1:11" ht="24">
      <c r="A183">
        <v>26</v>
      </c>
      <c r="B183" s="1">
        <f t="shared" si="0"/>
        <v>176</v>
      </c>
      <c r="C183" s="4" t="s">
        <v>10</v>
      </c>
      <c r="D183" s="4" t="s">
        <v>71</v>
      </c>
      <c r="E183" s="8" t="s">
        <v>35</v>
      </c>
      <c r="F183" s="8">
        <v>12</v>
      </c>
      <c r="G183" s="8">
        <v>1971</v>
      </c>
      <c r="H183" s="23">
        <f>'[2]на 01.02.2015'!$Z$161</f>
        <v>72.5</v>
      </c>
      <c r="I183" s="8" t="s">
        <v>161</v>
      </c>
      <c r="J183" s="8" t="s">
        <v>169</v>
      </c>
      <c r="K183" s="21" t="s">
        <v>147</v>
      </c>
    </row>
    <row r="184" spans="1:11" ht="24">
      <c r="A184">
        <v>27</v>
      </c>
      <c r="B184" s="1">
        <f t="shared" si="0"/>
        <v>177</v>
      </c>
      <c r="C184" s="4" t="s">
        <v>10</v>
      </c>
      <c r="D184" s="4" t="s">
        <v>71</v>
      </c>
      <c r="E184" s="8" t="s">
        <v>35</v>
      </c>
      <c r="F184" s="8">
        <v>16</v>
      </c>
      <c r="G184" s="8">
        <v>1969</v>
      </c>
      <c r="H184" s="23">
        <f>'[2]на 01.02.2015'!$Z$164</f>
        <v>72.19999999999999</v>
      </c>
      <c r="I184" s="8" t="s">
        <v>161</v>
      </c>
      <c r="J184" s="8" t="s">
        <v>169</v>
      </c>
      <c r="K184" s="21" t="s">
        <v>147</v>
      </c>
    </row>
    <row r="185" spans="1:11" ht="24">
      <c r="A185">
        <v>28</v>
      </c>
      <c r="B185" s="1">
        <f t="shared" si="0"/>
        <v>178</v>
      </c>
      <c r="C185" s="4" t="s">
        <v>10</v>
      </c>
      <c r="D185" s="4" t="s">
        <v>71</v>
      </c>
      <c r="E185" s="8" t="s">
        <v>35</v>
      </c>
      <c r="F185" s="8">
        <v>18</v>
      </c>
      <c r="G185" s="8">
        <v>1969</v>
      </c>
      <c r="H185" s="25">
        <f>'[2]на 01.02.2015'!$Z$167</f>
        <v>36</v>
      </c>
      <c r="I185" s="8" t="s">
        <v>161</v>
      </c>
      <c r="J185" s="8" t="s">
        <v>169</v>
      </c>
      <c r="K185" s="21" t="s">
        <v>147</v>
      </c>
    </row>
    <row r="186" spans="1:11" ht="24">
      <c r="A186">
        <v>29</v>
      </c>
      <c r="B186" s="1">
        <f t="shared" si="0"/>
        <v>179</v>
      </c>
      <c r="C186" s="4" t="s">
        <v>10</v>
      </c>
      <c r="D186" s="4" t="s">
        <v>71</v>
      </c>
      <c r="E186" s="8" t="s">
        <v>35</v>
      </c>
      <c r="F186" s="8">
        <v>1</v>
      </c>
      <c r="G186" s="8">
        <v>1976</v>
      </c>
      <c r="H186" s="25">
        <f>'[2]на 01.02.2015'!$Z$185</f>
        <v>57.8</v>
      </c>
      <c r="I186" s="8" t="s">
        <v>161</v>
      </c>
      <c r="J186" s="8" t="s">
        <v>169</v>
      </c>
      <c r="K186" s="21" t="s">
        <v>147</v>
      </c>
    </row>
    <row r="187" spans="1:11" ht="24">
      <c r="A187">
        <v>30</v>
      </c>
      <c r="B187" s="1">
        <f t="shared" si="0"/>
        <v>180</v>
      </c>
      <c r="C187" s="4" t="s">
        <v>10</v>
      </c>
      <c r="D187" s="4" t="s">
        <v>71</v>
      </c>
      <c r="E187" s="8" t="s">
        <v>35</v>
      </c>
      <c r="F187" s="8">
        <v>7</v>
      </c>
      <c r="G187" s="8">
        <v>1979</v>
      </c>
      <c r="H187" s="25">
        <f>'[2]на 01.02.2015'!$Z$186</f>
        <v>56</v>
      </c>
      <c r="I187" s="8" t="s">
        <v>161</v>
      </c>
      <c r="J187" s="8" t="s">
        <v>169</v>
      </c>
      <c r="K187" s="21" t="s">
        <v>147</v>
      </c>
    </row>
    <row r="188" spans="1:11" ht="24">
      <c r="A188">
        <v>31</v>
      </c>
      <c r="B188" s="1">
        <f t="shared" si="0"/>
        <v>181</v>
      </c>
      <c r="C188" s="4" t="s">
        <v>10</v>
      </c>
      <c r="D188" s="4" t="s">
        <v>71</v>
      </c>
      <c r="E188" s="8" t="s">
        <v>35</v>
      </c>
      <c r="F188" s="8">
        <v>9</v>
      </c>
      <c r="G188" s="8">
        <v>1981</v>
      </c>
      <c r="H188" s="25">
        <f>'[2]на 01.02.2015'!$Z$187</f>
        <v>53.8</v>
      </c>
      <c r="I188" s="8" t="s">
        <v>161</v>
      </c>
      <c r="J188" s="8" t="s">
        <v>169</v>
      </c>
      <c r="K188" s="21" t="s">
        <v>147</v>
      </c>
    </row>
    <row r="189" spans="1:11" ht="24">
      <c r="A189">
        <v>32</v>
      </c>
      <c r="B189" s="1">
        <f t="shared" si="0"/>
        <v>182</v>
      </c>
      <c r="C189" s="4" t="s">
        <v>10</v>
      </c>
      <c r="D189" s="4" t="s">
        <v>71</v>
      </c>
      <c r="E189" s="8" t="s">
        <v>37</v>
      </c>
      <c r="F189" s="8">
        <v>3</v>
      </c>
      <c r="G189" s="8">
        <v>1961</v>
      </c>
      <c r="H189" s="25">
        <f>'[2]на 01.02.2015'!$Z$189</f>
        <v>16.3</v>
      </c>
      <c r="I189" s="8" t="s">
        <v>161</v>
      </c>
      <c r="J189" s="8" t="s">
        <v>169</v>
      </c>
      <c r="K189" s="21" t="s">
        <v>147</v>
      </c>
    </row>
    <row r="190" spans="1:11" ht="24">
      <c r="A190">
        <v>33</v>
      </c>
      <c r="B190" s="1">
        <f t="shared" si="0"/>
        <v>183</v>
      </c>
      <c r="C190" s="4" t="s">
        <v>10</v>
      </c>
      <c r="D190" s="4" t="s">
        <v>71</v>
      </c>
      <c r="E190" s="8" t="s">
        <v>37</v>
      </c>
      <c r="F190" s="8">
        <v>7</v>
      </c>
      <c r="G190" s="8">
        <v>1961</v>
      </c>
      <c r="H190" s="25">
        <f>'[2]на 01.02.2015'!$Z$193</f>
        <v>16.2</v>
      </c>
      <c r="I190" s="8" t="s">
        <v>161</v>
      </c>
      <c r="J190" s="8" t="s">
        <v>169</v>
      </c>
      <c r="K190" s="21" t="s">
        <v>147</v>
      </c>
    </row>
    <row r="191" spans="1:11" ht="24">
      <c r="A191">
        <v>34</v>
      </c>
      <c r="B191" s="1">
        <f t="shared" si="0"/>
        <v>184</v>
      </c>
      <c r="C191" s="4" t="s">
        <v>10</v>
      </c>
      <c r="D191" s="4" t="s">
        <v>71</v>
      </c>
      <c r="E191" s="8" t="s">
        <v>37</v>
      </c>
      <c r="F191" s="8">
        <v>8</v>
      </c>
      <c r="G191" s="8">
        <v>1958</v>
      </c>
      <c r="H191" s="25">
        <f>'[2]на 01.02.2015'!$Z$195</f>
        <v>26.6</v>
      </c>
      <c r="I191" s="8" t="s">
        <v>161</v>
      </c>
      <c r="J191" s="8" t="s">
        <v>169</v>
      </c>
      <c r="K191" s="21" t="s">
        <v>147</v>
      </c>
    </row>
    <row r="192" spans="1:11" ht="24">
      <c r="A192">
        <v>35</v>
      </c>
      <c r="B192" s="1">
        <f t="shared" si="0"/>
        <v>185</v>
      </c>
      <c r="C192" s="4" t="s">
        <v>10</v>
      </c>
      <c r="D192" s="4" t="s">
        <v>71</v>
      </c>
      <c r="E192" s="8" t="s">
        <v>37</v>
      </c>
      <c r="F192" s="8">
        <v>15</v>
      </c>
      <c r="G192" s="8">
        <v>1972</v>
      </c>
      <c r="H192" s="8">
        <f>'[2]на 01.02.2015'!$Z$196</f>
        <v>70.8</v>
      </c>
      <c r="I192" s="8" t="s">
        <v>161</v>
      </c>
      <c r="J192" s="8" t="s">
        <v>169</v>
      </c>
      <c r="K192" s="21" t="s">
        <v>147</v>
      </c>
    </row>
    <row r="193" spans="1:11" ht="24">
      <c r="A193">
        <v>36</v>
      </c>
      <c r="B193" s="1">
        <f t="shared" si="0"/>
        <v>186</v>
      </c>
      <c r="C193" s="4" t="s">
        <v>10</v>
      </c>
      <c r="D193" s="4" t="s">
        <v>71</v>
      </c>
      <c r="E193" s="8" t="s">
        <v>37</v>
      </c>
      <c r="F193" s="8">
        <v>10</v>
      </c>
      <c r="G193" s="8">
        <v>1972</v>
      </c>
      <c r="H193" s="8">
        <f>'[2]на 01.02.2015'!$Z$199</f>
        <v>33</v>
      </c>
      <c r="I193" s="8" t="s">
        <v>161</v>
      </c>
      <c r="J193" s="8" t="s">
        <v>169</v>
      </c>
      <c r="K193" s="21" t="s">
        <v>147</v>
      </c>
    </row>
    <row r="194" spans="1:11" ht="24">
      <c r="A194">
        <v>37</v>
      </c>
      <c r="B194" s="1">
        <f t="shared" si="0"/>
        <v>187</v>
      </c>
      <c r="C194" s="4" t="s">
        <v>10</v>
      </c>
      <c r="D194" s="4" t="s">
        <v>71</v>
      </c>
      <c r="E194" s="8" t="s">
        <v>37</v>
      </c>
      <c r="F194" s="8">
        <v>12</v>
      </c>
      <c r="G194" s="8">
        <v>1973</v>
      </c>
      <c r="H194" s="9">
        <f>'[2]на 01.02.2015'!$Z$202</f>
        <v>34.7</v>
      </c>
      <c r="I194" s="8" t="s">
        <v>161</v>
      </c>
      <c r="J194" s="8" t="s">
        <v>169</v>
      </c>
      <c r="K194" s="21" t="s">
        <v>147</v>
      </c>
    </row>
    <row r="195" spans="1:11" ht="24">
      <c r="A195">
        <v>38</v>
      </c>
      <c r="B195" s="1">
        <f t="shared" si="0"/>
        <v>188</v>
      </c>
      <c r="C195" s="4" t="s">
        <v>10</v>
      </c>
      <c r="D195" s="4" t="s">
        <v>71</v>
      </c>
      <c r="E195" s="8" t="s">
        <v>37</v>
      </c>
      <c r="F195" s="8">
        <v>17</v>
      </c>
      <c r="G195" s="8">
        <v>1973</v>
      </c>
      <c r="H195" s="8">
        <f>'[2]на 01.02.2015'!$Z$204</f>
        <v>86.69999999999999</v>
      </c>
      <c r="I195" s="8" t="s">
        <v>161</v>
      </c>
      <c r="J195" s="8" t="s">
        <v>169</v>
      </c>
      <c r="K195" s="21" t="s">
        <v>147</v>
      </c>
    </row>
    <row r="196" spans="1:11" ht="24">
      <c r="A196">
        <v>39</v>
      </c>
      <c r="B196" s="1">
        <f t="shared" si="0"/>
        <v>189</v>
      </c>
      <c r="C196" s="4" t="s">
        <v>10</v>
      </c>
      <c r="D196" s="4" t="s">
        <v>71</v>
      </c>
      <c r="E196" s="8" t="s">
        <v>37</v>
      </c>
      <c r="F196" s="8">
        <v>14</v>
      </c>
      <c r="G196" s="8">
        <v>1973</v>
      </c>
      <c r="H196" s="8">
        <f>'[2]на 01.02.2015'!$Z$207</f>
        <v>86.7</v>
      </c>
      <c r="I196" s="8" t="s">
        <v>161</v>
      </c>
      <c r="J196" s="8" t="s">
        <v>169</v>
      </c>
      <c r="K196" s="21" t="s">
        <v>147</v>
      </c>
    </row>
    <row r="197" spans="1:11" ht="24">
      <c r="A197">
        <v>40</v>
      </c>
      <c r="B197" s="1">
        <f t="shared" si="0"/>
        <v>190</v>
      </c>
      <c r="C197" s="4" t="s">
        <v>10</v>
      </c>
      <c r="D197" s="4" t="s">
        <v>71</v>
      </c>
      <c r="E197" s="8" t="s">
        <v>70</v>
      </c>
      <c r="F197" s="8">
        <v>2</v>
      </c>
      <c r="G197" s="8">
        <v>1970</v>
      </c>
      <c r="H197" s="8">
        <f>'[2]на 01.02.2015'!$Z$211</f>
        <v>74.6</v>
      </c>
      <c r="I197" s="8" t="s">
        <v>161</v>
      </c>
      <c r="J197" s="8" t="s">
        <v>169</v>
      </c>
      <c r="K197" s="21" t="s">
        <v>147</v>
      </c>
    </row>
    <row r="198" spans="1:11" ht="24">
      <c r="A198">
        <v>41</v>
      </c>
      <c r="B198" s="1">
        <f t="shared" si="0"/>
        <v>191</v>
      </c>
      <c r="C198" s="4" t="s">
        <v>10</v>
      </c>
      <c r="D198" s="4" t="s">
        <v>71</v>
      </c>
      <c r="E198" s="8" t="s">
        <v>70</v>
      </c>
      <c r="F198" s="8">
        <v>8</v>
      </c>
      <c r="G198" s="8">
        <v>1978</v>
      </c>
      <c r="H198" s="8">
        <f>'[2]на 01.02.2015'!$Z$215</f>
        <v>105.2</v>
      </c>
      <c r="I198" s="8" t="s">
        <v>161</v>
      </c>
      <c r="J198" s="8" t="s">
        <v>169</v>
      </c>
      <c r="K198" s="21" t="s">
        <v>147</v>
      </c>
    </row>
    <row r="199" spans="1:11" ht="24">
      <c r="A199">
        <v>42</v>
      </c>
      <c r="B199" s="1">
        <f t="shared" si="0"/>
        <v>192</v>
      </c>
      <c r="C199" s="4" t="s">
        <v>10</v>
      </c>
      <c r="D199" s="4" t="s">
        <v>71</v>
      </c>
      <c r="E199" s="8" t="s">
        <v>70</v>
      </c>
      <c r="F199" s="8">
        <v>1</v>
      </c>
      <c r="G199" s="8">
        <v>1978</v>
      </c>
      <c r="H199" s="8">
        <f>'[2]на 01.02.2015'!$Z$218</f>
        <v>49.8</v>
      </c>
      <c r="I199" s="8" t="s">
        <v>161</v>
      </c>
      <c r="J199" s="8" t="s">
        <v>169</v>
      </c>
      <c r="K199" s="21" t="s">
        <v>147</v>
      </c>
    </row>
    <row r="200" spans="1:11" ht="24">
      <c r="A200">
        <v>43</v>
      </c>
      <c r="B200" s="1">
        <f t="shared" si="0"/>
        <v>193</v>
      </c>
      <c r="C200" s="4" t="s">
        <v>10</v>
      </c>
      <c r="D200" s="4" t="s">
        <v>71</v>
      </c>
      <c r="E200" s="8" t="s">
        <v>70</v>
      </c>
      <c r="F200" s="8">
        <v>14</v>
      </c>
      <c r="G200" s="8">
        <v>1977</v>
      </c>
      <c r="H200" s="9">
        <f>'[2]на 01.02.2015'!$Z$219</f>
        <v>45.1</v>
      </c>
      <c r="I200" s="8" t="s">
        <v>161</v>
      </c>
      <c r="J200" s="8" t="s">
        <v>169</v>
      </c>
      <c r="K200" s="21" t="s">
        <v>147</v>
      </c>
    </row>
    <row r="201" spans="1:11" ht="24">
      <c r="A201">
        <v>44</v>
      </c>
      <c r="B201" s="1">
        <f t="shared" si="0"/>
        <v>194</v>
      </c>
      <c r="C201" s="4" t="s">
        <v>10</v>
      </c>
      <c r="D201" s="4" t="s">
        <v>71</v>
      </c>
      <c r="E201" s="8" t="s">
        <v>70</v>
      </c>
      <c r="F201" s="8">
        <v>17</v>
      </c>
      <c r="G201" s="23" t="s">
        <v>176</v>
      </c>
      <c r="H201" s="9">
        <f>'[2]на 01.02.2015'!$Z$228</f>
        <v>66.7</v>
      </c>
      <c r="I201" s="8" t="s">
        <v>161</v>
      </c>
      <c r="J201" s="8" t="s">
        <v>169</v>
      </c>
      <c r="K201" s="21" t="s">
        <v>147</v>
      </c>
    </row>
    <row r="202" spans="1:11" ht="24">
      <c r="A202">
        <v>45</v>
      </c>
      <c r="B202" s="1">
        <f t="shared" si="0"/>
        <v>195</v>
      </c>
      <c r="C202" s="4" t="s">
        <v>10</v>
      </c>
      <c r="D202" s="4" t="s">
        <v>71</v>
      </c>
      <c r="E202" s="8" t="s">
        <v>70</v>
      </c>
      <c r="F202" s="8">
        <v>26</v>
      </c>
      <c r="G202" s="23">
        <v>1986</v>
      </c>
      <c r="H202" s="9">
        <f>'[2]на 01.02.2015'!$Z$230</f>
        <v>130</v>
      </c>
      <c r="I202" s="8" t="s">
        <v>161</v>
      </c>
      <c r="J202" s="8" t="s">
        <v>169</v>
      </c>
      <c r="K202" s="21" t="s">
        <v>147</v>
      </c>
    </row>
    <row r="203" spans="1:11" ht="24">
      <c r="A203">
        <v>46</v>
      </c>
      <c r="B203" s="1">
        <f t="shared" si="0"/>
        <v>196</v>
      </c>
      <c r="C203" s="4" t="s">
        <v>10</v>
      </c>
      <c r="D203" s="4" t="s">
        <v>71</v>
      </c>
      <c r="E203" s="8" t="s">
        <v>70</v>
      </c>
      <c r="F203" s="8">
        <v>19</v>
      </c>
      <c r="G203" s="23">
        <v>1981</v>
      </c>
      <c r="H203" s="9">
        <f>'[2]на 01.02.2015'!$Z$233</f>
        <v>59.8</v>
      </c>
      <c r="I203" s="8" t="s">
        <v>161</v>
      </c>
      <c r="J203" s="8" t="s">
        <v>169</v>
      </c>
      <c r="K203" s="21" t="s">
        <v>147</v>
      </c>
    </row>
    <row r="204" spans="1:11" ht="24">
      <c r="A204">
        <v>47</v>
      </c>
      <c r="B204" s="1">
        <f t="shared" si="0"/>
        <v>197</v>
      </c>
      <c r="C204" s="4" t="s">
        <v>10</v>
      </c>
      <c r="D204" s="4" t="s">
        <v>71</v>
      </c>
      <c r="E204" s="8" t="s">
        <v>70</v>
      </c>
      <c r="F204" s="8">
        <v>21</v>
      </c>
      <c r="G204" s="23">
        <v>1981</v>
      </c>
      <c r="H204" s="9">
        <f>'[2]на 01.02.2015'!$Z$234</f>
        <v>59.8</v>
      </c>
      <c r="I204" s="8" t="s">
        <v>161</v>
      </c>
      <c r="J204" s="8" t="s">
        <v>169</v>
      </c>
      <c r="K204" s="21" t="s">
        <v>147</v>
      </c>
    </row>
    <row r="205" spans="1:11" ht="24">
      <c r="A205">
        <v>48</v>
      </c>
      <c r="B205" s="1">
        <f t="shared" si="0"/>
        <v>198</v>
      </c>
      <c r="C205" s="4" t="s">
        <v>10</v>
      </c>
      <c r="D205" s="4" t="s">
        <v>71</v>
      </c>
      <c r="E205" s="8" t="s">
        <v>72</v>
      </c>
      <c r="F205" s="8">
        <v>1</v>
      </c>
      <c r="G205" s="23" t="s">
        <v>176</v>
      </c>
      <c r="H205" s="9">
        <f>'[2]на 01.02.2015'!$Z$236</f>
        <v>81</v>
      </c>
      <c r="I205" s="8" t="s">
        <v>161</v>
      </c>
      <c r="J205" s="8" t="s">
        <v>169</v>
      </c>
      <c r="K205" s="21" t="s">
        <v>147</v>
      </c>
    </row>
    <row r="206" spans="1:11" ht="24">
      <c r="A206">
        <v>49</v>
      </c>
      <c r="B206" s="1">
        <f t="shared" si="0"/>
        <v>199</v>
      </c>
      <c r="C206" s="4" t="s">
        <v>10</v>
      </c>
      <c r="D206" s="4" t="s">
        <v>71</v>
      </c>
      <c r="E206" s="8" t="s">
        <v>72</v>
      </c>
      <c r="F206" s="8">
        <v>3</v>
      </c>
      <c r="G206" s="8">
        <v>1969</v>
      </c>
      <c r="H206" s="9">
        <f>'[2]на 01.02.2015'!$Z$241</f>
        <v>36.2</v>
      </c>
      <c r="I206" s="8" t="s">
        <v>174</v>
      </c>
      <c r="J206" s="8" t="s">
        <v>175</v>
      </c>
      <c r="K206" s="21"/>
    </row>
    <row r="207" spans="1:11" ht="24">
      <c r="A207">
        <v>50</v>
      </c>
      <c r="B207" s="1">
        <f t="shared" si="0"/>
        <v>200</v>
      </c>
      <c r="C207" s="4" t="s">
        <v>10</v>
      </c>
      <c r="D207" s="4" t="s">
        <v>71</v>
      </c>
      <c r="E207" s="8" t="s">
        <v>73</v>
      </c>
      <c r="F207" s="8">
        <v>28</v>
      </c>
      <c r="G207" s="8">
        <v>1974</v>
      </c>
      <c r="H207" s="9">
        <f>'[2]на 01.02.2015'!$Z$245</f>
        <v>68.3</v>
      </c>
      <c r="I207" s="8" t="s">
        <v>161</v>
      </c>
      <c r="J207" s="8" t="s">
        <v>169</v>
      </c>
      <c r="K207" s="21" t="s">
        <v>147</v>
      </c>
    </row>
    <row r="208" spans="1:11" ht="24">
      <c r="A208">
        <v>51</v>
      </c>
      <c r="B208" s="1">
        <f aca="true" t="shared" si="1" ref="B208:B271">B207+1</f>
        <v>201</v>
      </c>
      <c r="C208" s="4" t="s">
        <v>10</v>
      </c>
      <c r="D208" s="4" t="s">
        <v>71</v>
      </c>
      <c r="E208" s="8" t="s">
        <v>73</v>
      </c>
      <c r="F208" s="8">
        <v>18</v>
      </c>
      <c r="G208" s="8">
        <v>1957</v>
      </c>
      <c r="H208" s="9">
        <f>'[2]на 01.02.2015'!$Z$253</f>
        <v>107.8</v>
      </c>
      <c r="I208" s="8" t="s">
        <v>174</v>
      </c>
      <c r="J208" s="8" t="s">
        <v>175</v>
      </c>
      <c r="K208" s="21"/>
    </row>
    <row r="209" spans="1:11" ht="24">
      <c r="A209">
        <v>52</v>
      </c>
      <c r="B209" s="1">
        <f t="shared" si="1"/>
        <v>202</v>
      </c>
      <c r="C209" s="4" t="s">
        <v>10</v>
      </c>
      <c r="D209" s="4" t="s">
        <v>71</v>
      </c>
      <c r="E209" s="8" t="s">
        <v>73</v>
      </c>
      <c r="F209" s="8">
        <v>17</v>
      </c>
      <c r="G209" s="8">
        <v>1958</v>
      </c>
      <c r="H209" s="9">
        <f>'[2]на 01.02.2015'!$Z$257</f>
        <v>81.7</v>
      </c>
      <c r="I209" s="8" t="s">
        <v>174</v>
      </c>
      <c r="J209" s="8" t="s">
        <v>175</v>
      </c>
      <c r="K209" s="21"/>
    </row>
    <row r="210" spans="1:11" ht="24">
      <c r="A210">
        <v>53</v>
      </c>
      <c r="B210" s="1">
        <f t="shared" si="1"/>
        <v>203</v>
      </c>
      <c r="C210" s="4" t="s">
        <v>10</v>
      </c>
      <c r="D210" s="4" t="s">
        <v>71</v>
      </c>
      <c r="E210" s="8" t="s">
        <v>73</v>
      </c>
      <c r="F210" s="8">
        <v>19</v>
      </c>
      <c r="G210" s="8">
        <v>1959</v>
      </c>
      <c r="H210" s="9">
        <f>'[2]на 01.02.2015'!$Z$260</f>
        <v>27.7</v>
      </c>
      <c r="I210" s="8" t="s">
        <v>174</v>
      </c>
      <c r="J210" s="8" t="s">
        <v>175</v>
      </c>
      <c r="K210" s="21"/>
    </row>
    <row r="211" spans="1:11" ht="24">
      <c r="A211">
        <v>54</v>
      </c>
      <c r="B211" s="1">
        <f t="shared" si="1"/>
        <v>204</v>
      </c>
      <c r="C211" s="4" t="s">
        <v>10</v>
      </c>
      <c r="D211" s="4" t="s">
        <v>71</v>
      </c>
      <c r="E211" s="8" t="s">
        <v>73</v>
      </c>
      <c r="F211" s="8">
        <v>22</v>
      </c>
      <c r="G211" s="8">
        <v>1960</v>
      </c>
      <c r="H211" s="9">
        <f>'[2]на 01.02.2015'!$Z$263</f>
        <v>27.5</v>
      </c>
      <c r="I211" s="8" t="s">
        <v>174</v>
      </c>
      <c r="J211" s="8" t="s">
        <v>175</v>
      </c>
      <c r="K211" s="21"/>
    </row>
    <row r="212" spans="1:11" ht="24">
      <c r="A212">
        <v>55</v>
      </c>
      <c r="B212" s="1">
        <f t="shared" si="1"/>
        <v>205</v>
      </c>
      <c r="C212" s="4" t="s">
        <v>10</v>
      </c>
      <c r="D212" s="4" t="s">
        <v>71</v>
      </c>
      <c r="E212" s="8" t="s">
        <v>73</v>
      </c>
      <c r="F212" s="8">
        <v>24</v>
      </c>
      <c r="G212" s="8">
        <v>1953</v>
      </c>
      <c r="H212" s="9">
        <f>'[2]на 01.02.2015'!$Z$264</f>
        <v>90.1</v>
      </c>
      <c r="I212" s="8" t="s">
        <v>174</v>
      </c>
      <c r="J212" s="8" t="s">
        <v>175</v>
      </c>
      <c r="K212" s="21"/>
    </row>
    <row r="213" spans="1:11" ht="24">
      <c r="A213">
        <v>56</v>
      </c>
      <c r="B213" s="1">
        <f t="shared" si="1"/>
        <v>206</v>
      </c>
      <c r="C213" s="4" t="s">
        <v>10</v>
      </c>
      <c r="D213" s="4" t="s">
        <v>71</v>
      </c>
      <c r="E213" s="8" t="s">
        <v>73</v>
      </c>
      <c r="F213" s="8">
        <v>26</v>
      </c>
      <c r="G213" s="8">
        <v>1955</v>
      </c>
      <c r="H213" s="9">
        <f>'[2]на 01.02.2015'!$Z$268</f>
        <v>43.9</v>
      </c>
      <c r="I213" s="8" t="s">
        <v>174</v>
      </c>
      <c r="J213" s="8" t="s">
        <v>175</v>
      </c>
      <c r="K213" s="21"/>
    </row>
    <row r="214" spans="1:11" ht="24">
      <c r="A214">
        <v>57</v>
      </c>
      <c r="B214" s="1">
        <f t="shared" si="1"/>
        <v>207</v>
      </c>
      <c r="C214" s="4" t="s">
        <v>10</v>
      </c>
      <c r="D214" s="4" t="s">
        <v>71</v>
      </c>
      <c r="E214" s="8" t="s">
        <v>73</v>
      </c>
      <c r="F214" s="8">
        <v>27</v>
      </c>
      <c r="G214" s="8">
        <v>1959</v>
      </c>
      <c r="H214" s="9">
        <f>'[2]на 01.02.2015'!$Z$269</f>
        <v>110.8</v>
      </c>
      <c r="I214" s="8" t="s">
        <v>174</v>
      </c>
      <c r="J214" s="8" t="s">
        <v>175</v>
      </c>
      <c r="K214" s="21"/>
    </row>
    <row r="215" spans="1:11" ht="24">
      <c r="A215">
        <v>58</v>
      </c>
      <c r="B215" s="1">
        <f t="shared" si="1"/>
        <v>208</v>
      </c>
      <c r="C215" s="4" t="s">
        <v>10</v>
      </c>
      <c r="D215" s="4" t="s">
        <v>71</v>
      </c>
      <c r="E215" s="8" t="s">
        <v>73</v>
      </c>
      <c r="F215" s="8">
        <v>29</v>
      </c>
      <c r="G215" s="8">
        <v>1958</v>
      </c>
      <c r="H215" s="9">
        <f>'[2]на 01.02.2015'!$Z$272</f>
        <v>56.1</v>
      </c>
      <c r="I215" s="8" t="s">
        <v>174</v>
      </c>
      <c r="J215" s="8" t="s">
        <v>175</v>
      </c>
      <c r="K215" s="21"/>
    </row>
    <row r="216" spans="1:11" ht="24">
      <c r="A216">
        <v>59</v>
      </c>
      <c r="B216" s="1">
        <f t="shared" si="1"/>
        <v>209</v>
      </c>
      <c r="C216" s="4" t="s">
        <v>10</v>
      </c>
      <c r="D216" s="4" t="s">
        <v>71</v>
      </c>
      <c r="E216" s="8" t="s">
        <v>73</v>
      </c>
      <c r="F216" s="8">
        <v>30</v>
      </c>
      <c r="G216" s="8">
        <v>1956</v>
      </c>
      <c r="H216" s="8">
        <f>'[2]на 01.02.2015'!$Z$273</f>
        <v>55.5</v>
      </c>
      <c r="I216" s="8" t="s">
        <v>174</v>
      </c>
      <c r="J216" s="8" t="s">
        <v>175</v>
      </c>
      <c r="K216" s="21"/>
    </row>
    <row r="217" spans="1:11" ht="24">
      <c r="A217">
        <v>60</v>
      </c>
      <c r="B217" s="1">
        <f t="shared" si="1"/>
        <v>210</v>
      </c>
      <c r="C217" s="4" t="s">
        <v>10</v>
      </c>
      <c r="D217" s="4" t="s">
        <v>71</v>
      </c>
      <c r="E217" s="8" t="s">
        <v>73</v>
      </c>
      <c r="F217" s="8">
        <v>31</v>
      </c>
      <c r="G217" s="8">
        <v>1957</v>
      </c>
      <c r="H217" s="9">
        <f>'[2]на 01.02.2015'!$Z$275</f>
        <v>110.30000000000001</v>
      </c>
      <c r="I217" s="8" t="s">
        <v>174</v>
      </c>
      <c r="J217" s="8" t="s">
        <v>175</v>
      </c>
      <c r="K217" s="21"/>
    </row>
    <row r="218" spans="1:11" ht="24">
      <c r="A218">
        <v>61</v>
      </c>
      <c r="B218" s="1">
        <f t="shared" si="1"/>
        <v>211</v>
      </c>
      <c r="C218" s="4" t="s">
        <v>10</v>
      </c>
      <c r="D218" s="4" t="s">
        <v>71</v>
      </c>
      <c r="E218" s="8" t="s">
        <v>73</v>
      </c>
      <c r="F218" s="8">
        <v>36</v>
      </c>
      <c r="G218" s="8">
        <v>1983</v>
      </c>
      <c r="H218" s="9">
        <f>'[2]на 01.02.2015'!$Z$279</f>
        <v>62.3</v>
      </c>
      <c r="I218" s="8" t="s">
        <v>174</v>
      </c>
      <c r="J218" s="8" t="s">
        <v>175</v>
      </c>
      <c r="K218" s="21"/>
    </row>
    <row r="219" spans="1:11" ht="24">
      <c r="A219">
        <v>62</v>
      </c>
      <c r="B219" s="1">
        <f t="shared" si="1"/>
        <v>212</v>
      </c>
      <c r="C219" s="4" t="s">
        <v>10</v>
      </c>
      <c r="D219" s="4" t="s">
        <v>71</v>
      </c>
      <c r="E219" s="8" t="s">
        <v>73</v>
      </c>
      <c r="F219" s="8">
        <v>38</v>
      </c>
      <c r="G219" s="8">
        <v>1983</v>
      </c>
      <c r="H219" s="9">
        <f>'[2]на 01.02.2015'!$Z$280</f>
        <v>60.5</v>
      </c>
      <c r="I219" s="8" t="s">
        <v>174</v>
      </c>
      <c r="J219" s="8" t="s">
        <v>175</v>
      </c>
      <c r="K219" s="21"/>
    </row>
    <row r="220" spans="1:11" ht="24">
      <c r="A220">
        <v>63</v>
      </c>
      <c r="B220" s="1">
        <f t="shared" si="1"/>
        <v>213</v>
      </c>
      <c r="C220" s="4" t="s">
        <v>10</v>
      </c>
      <c r="D220" s="4" t="s">
        <v>71</v>
      </c>
      <c r="E220" s="8" t="s">
        <v>74</v>
      </c>
      <c r="F220" s="8">
        <v>22</v>
      </c>
      <c r="G220" s="8">
        <v>1985</v>
      </c>
      <c r="H220" s="8">
        <f>'[2]на 01.02.2015'!$Z$284</f>
        <v>78.5</v>
      </c>
      <c r="I220" s="8" t="s">
        <v>174</v>
      </c>
      <c r="J220" s="8" t="s">
        <v>175</v>
      </c>
      <c r="K220" s="21"/>
    </row>
    <row r="221" spans="1:12" ht="24">
      <c r="A221">
        <v>64</v>
      </c>
      <c r="B221" s="1">
        <f t="shared" si="1"/>
        <v>214</v>
      </c>
      <c r="C221" s="4" t="s">
        <v>10</v>
      </c>
      <c r="D221" s="4" t="s">
        <v>71</v>
      </c>
      <c r="E221" s="8" t="s">
        <v>74</v>
      </c>
      <c r="F221" s="8">
        <v>5</v>
      </c>
      <c r="G221" s="8">
        <v>1986</v>
      </c>
      <c r="H221" s="9">
        <f>'[2]на 01.02.2015'!$Z$285</f>
        <v>77.5</v>
      </c>
      <c r="I221" s="8" t="s">
        <v>174</v>
      </c>
      <c r="J221" s="8" t="s">
        <v>175</v>
      </c>
      <c r="K221" s="21"/>
      <c r="L221" s="14">
        <f>SUM(H179:H221)</f>
        <v>3534.0000000000005</v>
      </c>
    </row>
    <row r="222" spans="1:11" ht="24">
      <c r="A222">
        <v>65</v>
      </c>
      <c r="B222" s="1">
        <f t="shared" si="1"/>
        <v>215</v>
      </c>
      <c r="C222" s="5" t="s">
        <v>10</v>
      </c>
      <c r="D222" s="5" t="s">
        <v>75</v>
      </c>
      <c r="E222" s="8" t="s">
        <v>55</v>
      </c>
      <c r="F222" s="8">
        <v>2</v>
      </c>
      <c r="G222" s="8">
        <v>1977</v>
      </c>
      <c r="H222" s="8">
        <f>'[2]на 01.02.2015'!$Z$292</f>
        <v>44.5</v>
      </c>
      <c r="I222" s="8" t="s">
        <v>174</v>
      </c>
      <c r="J222" s="8" t="s">
        <v>175</v>
      </c>
      <c r="K222" s="21"/>
    </row>
    <row r="223" spans="1:11" ht="24">
      <c r="A223">
        <v>66</v>
      </c>
      <c r="B223" s="1">
        <f t="shared" si="1"/>
        <v>216</v>
      </c>
      <c r="C223" s="5" t="s">
        <v>10</v>
      </c>
      <c r="D223" s="5" t="s">
        <v>75</v>
      </c>
      <c r="E223" s="8" t="s">
        <v>76</v>
      </c>
      <c r="F223" s="8">
        <v>15</v>
      </c>
      <c r="G223" s="8">
        <v>1987</v>
      </c>
      <c r="H223" s="9">
        <f>'[2]на 01.02.2015'!$Z$294</f>
        <v>53.2</v>
      </c>
      <c r="I223" s="8" t="s">
        <v>174</v>
      </c>
      <c r="J223" s="8" t="s">
        <v>175</v>
      </c>
      <c r="K223" s="21"/>
    </row>
    <row r="224" spans="1:11" ht="24">
      <c r="A224">
        <v>67</v>
      </c>
      <c r="B224" s="1">
        <f t="shared" si="1"/>
        <v>217</v>
      </c>
      <c r="C224" s="5" t="s">
        <v>10</v>
      </c>
      <c r="D224" s="5" t="s">
        <v>75</v>
      </c>
      <c r="E224" s="8" t="s">
        <v>76</v>
      </c>
      <c r="F224" s="8">
        <v>3</v>
      </c>
      <c r="G224" s="8">
        <v>1991</v>
      </c>
      <c r="H224" s="9">
        <f>'[2]на 01.02.2015'!$Z$299</f>
        <v>82.9</v>
      </c>
      <c r="I224" s="8" t="s">
        <v>174</v>
      </c>
      <c r="J224" s="8" t="s">
        <v>175</v>
      </c>
      <c r="K224" s="21"/>
    </row>
    <row r="225" spans="1:11" ht="24">
      <c r="A225">
        <v>68</v>
      </c>
      <c r="B225" s="1">
        <f t="shared" si="1"/>
        <v>218</v>
      </c>
      <c r="C225" s="5" t="s">
        <v>10</v>
      </c>
      <c r="D225" s="5" t="s">
        <v>75</v>
      </c>
      <c r="E225" s="8" t="s">
        <v>76</v>
      </c>
      <c r="F225" s="8">
        <v>6</v>
      </c>
      <c r="G225" s="8">
        <v>1989</v>
      </c>
      <c r="H225" s="9">
        <f>'[2]на 01.02.2015'!$Z$303</f>
        <v>73.9</v>
      </c>
      <c r="I225" s="8" t="s">
        <v>174</v>
      </c>
      <c r="J225" s="8" t="s">
        <v>175</v>
      </c>
      <c r="K225" s="21"/>
    </row>
    <row r="226" spans="1:11" ht="24">
      <c r="A226">
        <v>69</v>
      </c>
      <c r="B226" s="1">
        <f t="shared" si="1"/>
        <v>219</v>
      </c>
      <c r="C226" s="5" t="s">
        <v>10</v>
      </c>
      <c r="D226" s="5" t="s">
        <v>75</v>
      </c>
      <c r="E226" s="8" t="s">
        <v>76</v>
      </c>
      <c r="F226" s="8">
        <v>4</v>
      </c>
      <c r="G226" s="8">
        <v>1980</v>
      </c>
      <c r="H226" s="9">
        <f>'[2]на 01.02.2015'!$Z$308</f>
        <v>36.9</v>
      </c>
      <c r="I226" s="8" t="s">
        <v>174</v>
      </c>
      <c r="J226" s="8" t="s">
        <v>175</v>
      </c>
      <c r="K226" s="21"/>
    </row>
    <row r="227" spans="1:11" ht="24">
      <c r="A227">
        <v>70</v>
      </c>
      <c r="B227" s="1">
        <f t="shared" si="1"/>
        <v>220</v>
      </c>
      <c r="C227" s="5" t="s">
        <v>10</v>
      </c>
      <c r="D227" s="5" t="s">
        <v>75</v>
      </c>
      <c r="E227" s="8" t="s">
        <v>76</v>
      </c>
      <c r="F227" s="8">
        <v>10</v>
      </c>
      <c r="G227" s="8">
        <v>1959</v>
      </c>
      <c r="H227" s="9">
        <f>'[2]на 01.02.2015'!$Z$311</f>
        <v>53.900000000000006</v>
      </c>
      <c r="I227" s="8" t="s">
        <v>174</v>
      </c>
      <c r="J227" s="8" t="s">
        <v>175</v>
      </c>
      <c r="K227" s="21"/>
    </row>
    <row r="228" spans="1:11" ht="24">
      <c r="A228">
        <v>71</v>
      </c>
      <c r="B228" s="1">
        <f t="shared" si="1"/>
        <v>221</v>
      </c>
      <c r="C228" s="5" t="s">
        <v>10</v>
      </c>
      <c r="D228" s="5" t="s">
        <v>75</v>
      </c>
      <c r="E228" s="8" t="s">
        <v>76</v>
      </c>
      <c r="F228" s="8">
        <v>1</v>
      </c>
      <c r="G228" s="8">
        <v>1975</v>
      </c>
      <c r="H228" s="9">
        <f>'[2]на 01.02.2015'!$Z$317</f>
        <v>36.3</v>
      </c>
      <c r="I228" s="8" t="s">
        <v>174</v>
      </c>
      <c r="J228" s="8" t="s">
        <v>175</v>
      </c>
      <c r="K228" s="21"/>
    </row>
    <row r="229" spans="1:11" ht="24">
      <c r="A229">
        <v>72</v>
      </c>
      <c r="B229" s="1">
        <f t="shared" si="1"/>
        <v>222</v>
      </c>
      <c r="C229" s="5" t="s">
        <v>10</v>
      </c>
      <c r="D229" s="5" t="s">
        <v>75</v>
      </c>
      <c r="E229" s="8" t="s">
        <v>77</v>
      </c>
      <c r="F229" s="8">
        <v>7</v>
      </c>
      <c r="G229" s="8">
        <v>1989</v>
      </c>
      <c r="H229" s="8">
        <f>'[2]на 01.02.2015'!$Z$322</f>
        <v>55.6</v>
      </c>
      <c r="I229" s="8" t="s">
        <v>174</v>
      </c>
      <c r="J229" s="8" t="s">
        <v>175</v>
      </c>
      <c r="K229" s="21"/>
    </row>
    <row r="230" spans="1:11" ht="24">
      <c r="A230">
        <v>73</v>
      </c>
      <c r="B230" s="1">
        <f t="shared" si="1"/>
        <v>223</v>
      </c>
      <c r="C230" s="5" t="s">
        <v>10</v>
      </c>
      <c r="D230" s="5" t="s">
        <v>75</v>
      </c>
      <c r="E230" s="8" t="s">
        <v>77</v>
      </c>
      <c r="F230" s="8">
        <v>2</v>
      </c>
      <c r="G230" s="8">
        <v>1968</v>
      </c>
      <c r="H230" s="9">
        <f>'[2]на 01.02.2015'!$Z$324</f>
        <v>116.6</v>
      </c>
      <c r="I230" s="8" t="s">
        <v>174</v>
      </c>
      <c r="J230" s="8" t="s">
        <v>175</v>
      </c>
      <c r="K230" s="21"/>
    </row>
    <row r="231" spans="1:11" ht="24">
      <c r="A231">
        <v>74</v>
      </c>
      <c r="B231" s="1">
        <f t="shared" si="1"/>
        <v>224</v>
      </c>
      <c r="C231" s="5" t="s">
        <v>10</v>
      </c>
      <c r="D231" s="5" t="s">
        <v>75</v>
      </c>
      <c r="E231" s="8" t="s">
        <v>77</v>
      </c>
      <c r="F231" s="8">
        <v>4</v>
      </c>
      <c r="G231" s="8">
        <v>1985</v>
      </c>
      <c r="H231" s="9">
        <f>'[2]на 01.02.2015'!$Z$328</f>
        <v>0</v>
      </c>
      <c r="I231" s="8" t="s">
        <v>174</v>
      </c>
      <c r="J231" s="8" t="s">
        <v>175</v>
      </c>
      <c r="K231" s="21"/>
    </row>
    <row r="232" spans="1:11" ht="24">
      <c r="A232">
        <v>75</v>
      </c>
      <c r="B232" s="1">
        <f t="shared" si="1"/>
        <v>225</v>
      </c>
      <c r="C232" s="5" t="s">
        <v>10</v>
      </c>
      <c r="D232" s="5" t="s">
        <v>75</v>
      </c>
      <c r="E232" s="8" t="s">
        <v>77</v>
      </c>
      <c r="F232" s="8">
        <v>11</v>
      </c>
      <c r="G232" s="8">
        <v>1975</v>
      </c>
      <c r="H232" s="9">
        <f>'[2]на 01.02.2015'!$Z$329</f>
        <v>127.5</v>
      </c>
      <c r="I232" s="8" t="s">
        <v>174</v>
      </c>
      <c r="J232" s="8" t="s">
        <v>175</v>
      </c>
      <c r="K232" s="21"/>
    </row>
    <row r="233" spans="1:11" ht="24">
      <c r="A233">
        <v>76</v>
      </c>
      <c r="B233" s="1">
        <f t="shared" si="1"/>
        <v>226</v>
      </c>
      <c r="C233" s="5" t="s">
        <v>10</v>
      </c>
      <c r="D233" s="5" t="s">
        <v>75</v>
      </c>
      <c r="E233" s="8" t="s">
        <v>77</v>
      </c>
      <c r="F233" s="8">
        <v>6</v>
      </c>
      <c r="G233" s="8">
        <v>1987</v>
      </c>
      <c r="H233" s="8">
        <f>'[2]на 01.02.2015'!$CN$333</f>
        <v>57.9</v>
      </c>
      <c r="I233" s="8" t="s">
        <v>174</v>
      </c>
      <c r="J233" s="8" t="s">
        <v>175</v>
      </c>
      <c r="K233" s="21"/>
    </row>
    <row r="234" spans="1:11" ht="24">
      <c r="A234">
        <v>77</v>
      </c>
      <c r="B234" s="1">
        <f t="shared" si="1"/>
        <v>227</v>
      </c>
      <c r="C234" s="5" t="s">
        <v>10</v>
      </c>
      <c r="D234" s="5" t="s">
        <v>75</v>
      </c>
      <c r="E234" s="8" t="s">
        <v>72</v>
      </c>
      <c r="F234" s="8">
        <v>7</v>
      </c>
      <c r="G234" s="8">
        <v>1982</v>
      </c>
      <c r="H234" s="9">
        <f>'[2]на 01.02.2015'!$Z$335</f>
        <v>71</v>
      </c>
      <c r="I234" s="8" t="s">
        <v>174</v>
      </c>
      <c r="J234" s="8" t="s">
        <v>175</v>
      </c>
      <c r="K234" s="21"/>
    </row>
    <row r="235" spans="1:11" ht="24">
      <c r="A235">
        <v>78</v>
      </c>
      <c r="B235" s="1">
        <f t="shared" si="1"/>
        <v>228</v>
      </c>
      <c r="C235" s="5" t="s">
        <v>10</v>
      </c>
      <c r="D235" s="5" t="s">
        <v>75</v>
      </c>
      <c r="E235" s="8" t="s">
        <v>72</v>
      </c>
      <c r="F235" s="8">
        <v>11</v>
      </c>
      <c r="G235" s="8">
        <v>1963</v>
      </c>
      <c r="H235" s="9">
        <f>'[2]на 01.02.2015'!$Z$340</f>
        <v>110.8</v>
      </c>
      <c r="I235" s="8" t="s">
        <v>174</v>
      </c>
      <c r="J235" s="8" t="s">
        <v>175</v>
      </c>
      <c r="K235" s="21"/>
    </row>
    <row r="236" spans="1:11" ht="24">
      <c r="A236">
        <v>79</v>
      </c>
      <c r="B236" s="1">
        <f t="shared" si="1"/>
        <v>229</v>
      </c>
      <c r="C236" s="5" t="s">
        <v>10</v>
      </c>
      <c r="D236" s="5" t="s">
        <v>75</v>
      </c>
      <c r="E236" s="8" t="s">
        <v>72</v>
      </c>
      <c r="F236" s="8">
        <v>9</v>
      </c>
      <c r="G236" s="8">
        <v>1971</v>
      </c>
      <c r="H236" s="9">
        <f>'[2]на 01.02.2015'!$Z$345</f>
        <v>60.6</v>
      </c>
      <c r="I236" s="8" t="s">
        <v>174</v>
      </c>
      <c r="J236" s="8" t="s">
        <v>175</v>
      </c>
      <c r="K236" s="21"/>
    </row>
    <row r="237" spans="1:12" ht="24">
      <c r="A237">
        <v>80</v>
      </c>
      <c r="B237" s="1">
        <f t="shared" si="1"/>
        <v>230</v>
      </c>
      <c r="C237" s="5" t="s">
        <v>10</v>
      </c>
      <c r="D237" s="5" t="s">
        <v>75</v>
      </c>
      <c r="E237" s="8" t="s">
        <v>72</v>
      </c>
      <c r="F237" s="8">
        <v>5</v>
      </c>
      <c r="G237" s="8">
        <v>1983</v>
      </c>
      <c r="H237" s="9">
        <f>'[2]на 01.02.2015'!$Z$350</f>
        <v>56.1</v>
      </c>
      <c r="I237" s="8" t="s">
        <v>174</v>
      </c>
      <c r="J237" s="8" t="s">
        <v>175</v>
      </c>
      <c r="K237" s="21"/>
      <c r="L237" s="18">
        <f>SUM(H222:H237)</f>
        <v>1037.7</v>
      </c>
    </row>
    <row r="238" spans="1:11" ht="24">
      <c r="A238">
        <v>81</v>
      </c>
      <c r="B238" s="1">
        <f t="shared" si="1"/>
        <v>231</v>
      </c>
      <c r="C238" s="5" t="s">
        <v>10</v>
      </c>
      <c r="D238" s="5" t="s">
        <v>78</v>
      </c>
      <c r="E238" s="8" t="s">
        <v>37</v>
      </c>
      <c r="F238" s="8">
        <v>7</v>
      </c>
      <c r="G238" s="8">
        <v>1977</v>
      </c>
      <c r="H238" s="9">
        <f>'[2]на 01.02.2015'!$Z$358</f>
        <v>54.4</v>
      </c>
      <c r="I238" s="8" t="s">
        <v>174</v>
      </c>
      <c r="J238" s="8" t="s">
        <v>175</v>
      </c>
      <c r="K238" s="21"/>
    </row>
    <row r="239" spans="1:11" ht="24">
      <c r="A239">
        <v>82</v>
      </c>
      <c r="B239" s="1">
        <f t="shared" si="1"/>
        <v>232</v>
      </c>
      <c r="C239" s="5" t="s">
        <v>10</v>
      </c>
      <c r="D239" s="5" t="s">
        <v>78</v>
      </c>
      <c r="E239" s="8" t="s">
        <v>37</v>
      </c>
      <c r="F239" s="8">
        <v>10</v>
      </c>
      <c r="G239" s="8">
        <v>1977</v>
      </c>
      <c r="H239" s="9">
        <f>'[2]на 01.02.2015'!$Z$359</f>
        <v>99.4</v>
      </c>
      <c r="I239" s="8" t="s">
        <v>174</v>
      </c>
      <c r="J239" s="8" t="s">
        <v>175</v>
      </c>
      <c r="K239" s="21"/>
    </row>
    <row r="240" spans="1:11" ht="24">
      <c r="A240">
        <v>83</v>
      </c>
      <c r="B240" s="1">
        <f t="shared" si="1"/>
        <v>233</v>
      </c>
      <c r="C240" s="5" t="s">
        <v>10</v>
      </c>
      <c r="D240" s="5" t="s">
        <v>78</v>
      </c>
      <c r="E240" s="8" t="s">
        <v>37</v>
      </c>
      <c r="F240" s="8">
        <v>3</v>
      </c>
      <c r="G240" s="8">
        <v>1977</v>
      </c>
      <c r="H240" s="9">
        <f>'[2]на 01.02.2015'!$Z$362</f>
        <v>104.8</v>
      </c>
      <c r="I240" s="8" t="s">
        <v>174</v>
      </c>
      <c r="J240" s="8" t="s">
        <v>175</v>
      </c>
      <c r="K240" s="21"/>
    </row>
    <row r="241" spans="1:11" ht="24">
      <c r="A241">
        <v>84</v>
      </c>
      <c r="B241" s="1">
        <f t="shared" si="1"/>
        <v>234</v>
      </c>
      <c r="C241" s="5" t="s">
        <v>10</v>
      </c>
      <c r="D241" s="5" t="s">
        <v>78</v>
      </c>
      <c r="E241" s="8" t="s">
        <v>37</v>
      </c>
      <c r="F241" s="8">
        <v>15</v>
      </c>
      <c r="G241" s="8">
        <v>1991</v>
      </c>
      <c r="H241" s="8">
        <f>'[2]на 01.02.2015'!$Z$368</f>
        <v>76.9</v>
      </c>
      <c r="I241" s="8" t="s">
        <v>174</v>
      </c>
      <c r="J241" s="8" t="s">
        <v>175</v>
      </c>
      <c r="K241" s="21"/>
    </row>
    <row r="242" spans="1:11" ht="24">
      <c r="A242">
        <v>85</v>
      </c>
      <c r="B242" s="1">
        <f t="shared" si="1"/>
        <v>235</v>
      </c>
      <c r="C242" s="5" t="s">
        <v>10</v>
      </c>
      <c r="D242" s="5" t="s">
        <v>78</v>
      </c>
      <c r="E242" s="8" t="s">
        <v>37</v>
      </c>
      <c r="F242" s="8">
        <v>1</v>
      </c>
      <c r="G242" s="8">
        <v>1962</v>
      </c>
      <c r="H242" s="9">
        <f>'[2]на 01.02.2015'!$Z$373</f>
        <v>108.7</v>
      </c>
      <c r="I242" s="8" t="s">
        <v>174</v>
      </c>
      <c r="J242" s="8" t="s">
        <v>175</v>
      </c>
      <c r="K242" s="21"/>
    </row>
    <row r="243" spans="1:11" ht="24">
      <c r="A243">
        <v>86</v>
      </c>
      <c r="B243" s="1">
        <f t="shared" si="1"/>
        <v>236</v>
      </c>
      <c r="C243" s="5" t="s">
        <v>10</v>
      </c>
      <c r="D243" s="5" t="s">
        <v>78</v>
      </c>
      <c r="E243" s="8" t="s">
        <v>37</v>
      </c>
      <c r="F243" s="8">
        <v>2</v>
      </c>
      <c r="G243" s="8">
        <v>1961</v>
      </c>
      <c r="H243" s="9">
        <f>'[2]на 01.02.2015'!$Z$376</f>
        <v>53</v>
      </c>
      <c r="I243" s="8" t="s">
        <v>174</v>
      </c>
      <c r="J243" s="8" t="s">
        <v>175</v>
      </c>
      <c r="K243" s="21"/>
    </row>
    <row r="244" spans="1:11" ht="24">
      <c r="A244">
        <v>87</v>
      </c>
      <c r="B244" s="1">
        <f t="shared" si="1"/>
        <v>237</v>
      </c>
      <c r="C244" s="5" t="s">
        <v>10</v>
      </c>
      <c r="D244" s="5" t="s">
        <v>78</v>
      </c>
      <c r="E244" s="8" t="s">
        <v>76</v>
      </c>
      <c r="F244" s="8">
        <v>9</v>
      </c>
      <c r="G244" s="8">
        <v>1980</v>
      </c>
      <c r="H244" s="9">
        <f>'[2]на 01.02.2015'!$Z$382</f>
        <v>120.5</v>
      </c>
      <c r="I244" s="8" t="s">
        <v>174</v>
      </c>
      <c r="J244" s="8" t="s">
        <v>175</v>
      </c>
      <c r="K244" s="21"/>
    </row>
    <row r="245" spans="1:11" ht="24">
      <c r="A245">
        <v>88</v>
      </c>
      <c r="B245" s="1">
        <f t="shared" si="1"/>
        <v>238</v>
      </c>
      <c r="C245" s="5" t="s">
        <v>10</v>
      </c>
      <c r="D245" s="5" t="s">
        <v>78</v>
      </c>
      <c r="E245" s="8" t="s">
        <v>76</v>
      </c>
      <c r="F245" s="8">
        <v>13</v>
      </c>
      <c r="G245" s="8">
        <v>1959</v>
      </c>
      <c r="H245" s="9">
        <f>'[2]на 01.02.2015'!$Z$385</f>
        <v>18.5</v>
      </c>
      <c r="I245" s="8" t="s">
        <v>174</v>
      </c>
      <c r="J245" s="8" t="s">
        <v>175</v>
      </c>
      <c r="K245" s="21"/>
    </row>
    <row r="246" spans="1:11" ht="24">
      <c r="A246">
        <v>89</v>
      </c>
      <c r="B246" s="1">
        <f t="shared" si="1"/>
        <v>239</v>
      </c>
      <c r="C246" s="5" t="s">
        <v>10</v>
      </c>
      <c r="D246" s="5" t="s">
        <v>78</v>
      </c>
      <c r="E246" s="8" t="s">
        <v>76</v>
      </c>
      <c r="F246" s="8">
        <v>7</v>
      </c>
      <c r="G246" s="8">
        <v>1969</v>
      </c>
      <c r="H246" s="9">
        <f>'[2]на 01.02.2015'!$Z$389</f>
        <v>36.5</v>
      </c>
      <c r="I246" s="8" t="s">
        <v>174</v>
      </c>
      <c r="J246" s="8" t="s">
        <v>175</v>
      </c>
      <c r="K246" s="21"/>
    </row>
    <row r="247" spans="1:11" ht="24">
      <c r="A247">
        <v>90</v>
      </c>
      <c r="B247" s="1">
        <f t="shared" si="1"/>
        <v>240</v>
      </c>
      <c r="C247" s="5" t="s">
        <v>10</v>
      </c>
      <c r="D247" s="5" t="s">
        <v>78</v>
      </c>
      <c r="E247" s="8" t="s">
        <v>76</v>
      </c>
      <c r="F247" s="8">
        <v>11</v>
      </c>
      <c r="G247" s="8">
        <v>1975</v>
      </c>
      <c r="H247" s="9">
        <f>'[2]на 01.02.2015'!$Z$391</f>
        <v>43.6</v>
      </c>
      <c r="I247" s="8" t="s">
        <v>174</v>
      </c>
      <c r="J247" s="8" t="s">
        <v>175</v>
      </c>
      <c r="K247" s="21"/>
    </row>
    <row r="248" spans="1:11" ht="24">
      <c r="A248">
        <v>91</v>
      </c>
      <c r="B248" s="1">
        <f t="shared" si="1"/>
        <v>241</v>
      </c>
      <c r="C248" s="5" t="s">
        <v>10</v>
      </c>
      <c r="D248" s="5" t="s">
        <v>78</v>
      </c>
      <c r="E248" s="8" t="s">
        <v>76</v>
      </c>
      <c r="F248" s="8">
        <v>15</v>
      </c>
      <c r="G248" s="8">
        <v>1989</v>
      </c>
      <c r="H248" s="9">
        <f>'[2]на 01.02.2015'!$Z$392</f>
        <v>118.3</v>
      </c>
      <c r="I248" s="8" t="s">
        <v>174</v>
      </c>
      <c r="J248" s="8" t="s">
        <v>175</v>
      </c>
      <c r="K248" s="21"/>
    </row>
    <row r="249" spans="1:11" ht="24">
      <c r="A249">
        <v>92</v>
      </c>
      <c r="B249" s="1">
        <f t="shared" si="1"/>
        <v>242</v>
      </c>
      <c r="C249" s="5" t="s">
        <v>10</v>
      </c>
      <c r="D249" s="5" t="s">
        <v>78</v>
      </c>
      <c r="E249" s="8" t="s">
        <v>76</v>
      </c>
      <c r="F249" s="8">
        <v>17</v>
      </c>
      <c r="G249" s="8">
        <v>1968</v>
      </c>
      <c r="H249" s="8">
        <f>'[2]на 01.02.2015'!$Z$398</f>
        <v>37.3</v>
      </c>
      <c r="I249" s="8" t="s">
        <v>174</v>
      </c>
      <c r="J249" s="8" t="s">
        <v>175</v>
      </c>
      <c r="K249" s="21"/>
    </row>
    <row r="250" spans="1:11" ht="24">
      <c r="A250">
        <v>93</v>
      </c>
      <c r="B250" s="1">
        <f t="shared" si="1"/>
        <v>243</v>
      </c>
      <c r="C250" s="5" t="s">
        <v>10</v>
      </c>
      <c r="D250" s="5" t="s">
        <v>78</v>
      </c>
      <c r="E250" s="8" t="s">
        <v>73</v>
      </c>
      <c r="F250" s="8">
        <v>9</v>
      </c>
      <c r="G250" s="8">
        <v>1985</v>
      </c>
      <c r="H250" s="9">
        <f>'[2]на 01.02.2015'!$Z$400</f>
        <v>119.80000000000001</v>
      </c>
      <c r="I250" s="8" t="s">
        <v>174</v>
      </c>
      <c r="J250" s="8" t="s">
        <v>175</v>
      </c>
      <c r="K250" s="21"/>
    </row>
    <row r="251" spans="1:11" ht="24">
      <c r="A251">
        <v>94</v>
      </c>
      <c r="B251" s="1">
        <f t="shared" si="1"/>
        <v>244</v>
      </c>
      <c r="C251" s="5" t="s">
        <v>10</v>
      </c>
      <c r="D251" s="5" t="s">
        <v>78</v>
      </c>
      <c r="E251" s="8" t="s">
        <v>73</v>
      </c>
      <c r="F251" s="8">
        <v>10</v>
      </c>
      <c r="G251" s="8">
        <v>1975</v>
      </c>
      <c r="H251" s="9">
        <f>'[2]на 01.02.2015'!$Z$403</f>
        <v>45.54</v>
      </c>
      <c r="I251" s="8" t="s">
        <v>174</v>
      </c>
      <c r="J251" s="8" t="s">
        <v>175</v>
      </c>
      <c r="K251" s="21"/>
    </row>
    <row r="252" spans="1:11" ht="24">
      <c r="A252">
        <v>95</v>
      </c>
      <c r="B252" s="1">
        <f t="shared" si="1"/>
        <v>245</v>
      </c>
      <c r="C252" s="5" t="s">
        <v>10</v>
      </c>
      <c r="D252" s="5" t="s">
        <v>78</v>
      </c>
      <c r="E252" s="8" t="s">
        <v>73</v>
      </c>
      <c r="F252" s="8">
        <v>2</v>
      </c>
      <c r="G252" s="8">
        <v>1987</v>
      </c>
      <c r="H252" s="9">
        <f>'[2]на 01.02.2015'!$Z$405</f>
        <v>53.9</v>
      </c>
      <c r="I252" s="8" t="s">
        <v>174</v>
      </c>
      <c r="J252" s="8" t="s">
        <v>175</v>
      </c>
      <c r="K252" s="21"/>
    </row>
    <row r="253" spans="1:11" ht="24">
      <c r="A253">
        <v>96</v>
      </c>
      <c r="B253" s="1">
        <f t="shared" si="1"/>
        <v>246</v>
      </c>
      <c r="C253" s="5" t="s">
        <v>10</v>
      </c>
      <c r="D253" s="5" t="s">
        <v>78</v>
      </c>
      <c r="E253" s="8" t="s">
        <v>73</v>
      </c>
      <c r="F253" s="8">
        <v>12</v>
      </c>
      <c r="G253" s="8">
        <v>1982</v>
      </c>
      <c r="H253" s="9">
        <f>'[2]на 01.02.2015'!$Z$406</f>
        <v>61.7</v>
      </c>
      <c r="I253" s="8" t="s">
        <v>174</v>
      </c>
      <c r="J253" s="8" t="s">
        <v>175</v>
      </c>
      <c r="K253" s="21"/>
    </row>
    <row r="254" spans="1:11" ht="24">
      <c r="A254">
        <v>97</v>
      </c>
      <c r="B254" s="1">
        <f t="shared" si="1"/>
        <v>247</v>
      </c>
      <c r="C254" s="5" t="s">
        <v>10</v>
      </c>
      <c r="D254" s="5" t="s">
        <v>78</v>
      </c>
      <c r="E254" s="8" t="s">
        <v>73</v>
      </c>
      <c r="F254" s="8">
        <v>3</v>
      </c>
      <c r="G254" s="8">
        <v>1983</v>
      </c>
      <c r="H254" s="9">
        <f>'[2]на 01.02.2015'!$Z$409</f>
        <v>115.4</v>
      </c>
      <c r="I254" s="8" t="s">
        <v>174</v>
      </c>
      <c r="J254" s="8" t="s">
        <v>175</v>
      </c>
      <c r="K254" s="21"/>
    </row>
    <row r="255" spans="1:11" ht="24">
      <c r="A255">
        <v>98</v>
      </c>
      <c r="B255" s="1">
        <f t="shared" si="1"/>
        <v>248</v>
      </c>
      <c r="C255" s="5" t="s">
        <v>10</v>
      </c>
      <c r="D255" s="5" t="s">
        <v>78</v>
      </c>
      <c r="E255" s="8" t="s">
        <v>73</v>
      </c>
      <c r="F255" s="8">
        <v>1</v>
      </c>
      <c r="G255" s="8">
        <v>1963</v>
      </c>
      <c r="H255" s="9">
        <f>'[2]на 01.02.2015'!$Z$412</f>
        <v>27</v>
      </c>
      <c r="I255" s="8" t="s">
        <v>174</v>
      </c>
      <c r="J255" s="8" t="s">
        <v>175</v>
      </c>
      <c r="K255" s="21"/>
    </row>
    <row r="256" spans="1:11" ht="24">
      <c r="A256">
        <v>99</v>
      </c>
      <c r="B256" s="1">
        <f t="shared" si="1"/>
        <v>249</v>
      </c>
      <c r="C256" s="5" t="s">
        <v>10</v>
      </c>
      <c r="D256" s="5" t="s">
        <v>78</v>
      </c>
      <c r="E256" s="8" t="s">
        <v>73</v>
      </c>
      <c r="F256" s="8">
        <v>5</v>
      </c>
      <c r="G256" s="8">
        <v>1971</v>
      </c>
      <c r="H256" s="8">
        <f>'[2]на 01.02.2015'!$Z$413</f>
        <v>37.1</v>
      </c>
      <c r="I256" s="8" t="s">
        <v>174</v>
      </c>
      <c r="J256" s="8" t="s">
        <v>175</v>
      </c>
      <c r="K256" s="21"/>
    </row>
    <row r="257" spans="1:11" ht="24">
      <c r="A257">
        <v>100</v>
      </c>
      <c r="B257" s="1">
        <f t="shared" si="1"/>
        <v>250</v>
      </c>
      <c r="C257" s="5" t="s">
        <v>10</v>
      </c>
      <c r="D257" s="5" t="s">
        <v>78</v>
      </c>
      <c r="E257" s="8" t="s">
        <v>73</v>
      </c>
      <c r="F257" s="8">
        <v>6</v>
      </c>
      <c r="G257" s="8">
        <v>1974</v>
      </c>
      <c r="H257" s="9">
        <f>'[2]на 01.02.2015'!$Z$414</f>
        <v>34.2</v>
      </c>
      <c r="I257" s="8" t="s">
        <v>174</v>
      </c>
      <c r="J257" s="8" t="s">
        <v>175</v>
      </c>
      <c r="K257" s="21"/>
    </row>
    <row r="258" spans="1:11" ht="24">
      <c r="A258">
        <v>101</v>
      </c>
      <c r="B258" s="1">
        <f t="shared" si="1"/>
        <v>251</v>
      </c>
      <c r="C258" s="5" t="s">
        <v>10</v>
      </c>
      <c r="D258" s="5" t="s">
        <v>78</v>
      </c>
      <c r="E258" s="8" t="s">
        <v>73</v>
      </c>
      <c r="F258" s="8">
        <v>11</v>
      </c>
      <c r="G258" s="8">
        <v>1983</v>
      </c>
      <c r="H258" s="9">
        <f>'[2]на 01.02.2015'!$Z$415</f>
        <v>112.3</v>
      </c>
      <c r="I258" s="8" t="s">
        <v>174</v>
      </c>
      <c r="J258" s="8" t="s">
        <v>175</v>
      </c>
      <c r="K258" s="21"/>
    </row>
    <row r="259" spans="1:12" ht="24">
      <c r="A259">
        <v>102</v>
      </c>
      <c r="B259" s="1">
        <f t="shared" si="1"/>
        <v>252</v>
      </c>
      <c r="C259" s="5" t="s">
        <v>10</v>
      </c>
      <c r="D259" s="5" t="s">
        <v>78</v>
      </c>
      <c r="E259" s="8" t="s">
        <v>55</v>
      </c>
      <c r="F259" s="8">
        <v>3</v>
      </c>
      <c r="G259" s="8">
        <v>1953</v>
      </c>
      <c r="H259" s="9">
        <f>'[2]на 01.02.2015'!$Z$419</f>
        <v>43.8</v>
      </c>
      <c r="I259" s="8" t="s">
        <v>174</v>
      </c>
      <c r="J259" s="8" t="s">
        <v>175</v>
      </c>
      <c r="K259" s="21"/>
      <c r="L259" s="12"/>
    </row>
    <row r="260" spans="1:12" ht="24">
      <c r="A260">
        <v>103</v>
      </c>
      <c r="B260" s="1">
        <f t="shared" si="1"/>
        <v>253</v>
      </c>
      <c r="C260" s="5" t="s">
        <v>10</v>
      </c>
      <c r="D260" s="5" t="s">
        <v>78</v>
      </c>
      <c r="E260" s="8" t="s">
        <v>55</v>
      </c>
      <c r="F260" s="8">
        <v>1</v>
      </c>
      <c r="G260" s="8">
        <v>1953</v>
      </c>
      <c r="H260" s="9">
        <f>'[2]на 01.02.2015'!$Z$422</f>
        <v>43.7</v>
      </c>
      <c r="I260" s="8" t="s">
        <v>174</v>
      </c>
      <c r="J260" s="8" t="s">
        <v>175</v>
      </c>
      <c r="K260" s="21"/>
      <c r="L260" s="14">
        <f>SUM(H238:H260)</f>
        <v>1566.3400000000001</v>
      </c>
    </row>
    <row r="261" spans="1:11" ht="24">
      <c r="A261">
        <v>104</v>
      </c>
      <c r="B261" s="1">
        <f t="shared" si="1"/>
        <v>254</v>
      </c>
      <c r="C261" s="5" t="s">
        <v>10</v>
      </c>
      <c r="D261" s="8" t="s">
        <v>79</v>
      </c>
      <c r="E261" s="8" t="s">
        <v>35</v>
      </c>
      <c r="F261" s="8">
        <v>26</v>
      </c>
      <c r="G261" s="8">
        <v>1981</v>
      </c>
      <c r="H261" s="9">
        <f>'[2]на 01.02.2015'!$Z$454+70+90.3</f>
        <v>736.8</v>
      </c>
      <c r="I261" s="8" t="s">
        <v>162</v>
      </c>
      <c r="J261" s="8" t="s">
        <v>169</v>
      </c>
      <c r="K261" s="21" t="s">
        <v>148</v>
      </c>
    </row>
    <row r="262" spans="1:11" ht="24">
      <c r="A262">
        <v>105</v>
      </c>
      <c r="B262" s="1">
        <f t="shared" si="1"/>
        <v>255</v>
      </c>
      <c r="C262" s="5" t="s">
        <v>10</v>
      </c>
      <c r="D262" s="8" t="s">
        <v>79</v>
      </c>
      <c r="E262" s="8" t="s">
        <v>35</v>
      </c>
      <c r="F262" s="8">
        <v>28</v>
      </c>
      <c r="G262" s="8">
        <v>1977</v>
      </c>
      <c r="H262" s="9">
        <f>'[2]на 01.02.2015'!$Z$467+228+60.2</f>
        <v>725.4000000000001</v>
      </c>
      <c r="I262" s="8" t="s">
        <v>162</v>
      </c>
      <c r="J262" s="8" t="s">
        <v>169</v>
      </c>
      <c r="K262" s="21" t="s">
        <v>148</v>
      </c>
    </row>
    <row r="263" spans="1:11" ht="24">
      <c r="A263">
        <v>106</v>
      </c>
      <c r="B263" s="1">
        <f t="shared" si="1"/>
        <v>256</v>
      </c>
      <c r="C263" s="5" t="s">
        <v>10</v>
      </c>
      <c r="D263" s="8" t="s">
        <v>79</v>
      </c>
      <c r="E263" s="8" t="s">
        <v>35</v>
      </c>
      <c r="F263" s="8" t="s">
        <v>80</v>
      </c>
      <c r="G263" s="8">
        <v>1992</v>
      </c>
      <c r="H263" s="9">
        <f>'[2]на 01.02.2015'!$Z$478+109.3</f>
        <v>723.6</v>
      </c>
      <c r="I263" s="8" t="s">
        <v>162</v>
      </c>
      <c r="J263" s="8" t="s">
        <v>169</v>
      </c>
      <c r="K263" s="21" t="s">
        <v>148</v>
      </c>
    </row>
    <row r="264" spans="1:11" ht="24">
      <c r="A264">
        <v>107</v>
      </c>
      <c r="B264" s="1">
        <f t="shared" si="1"/>
        <v>257</v>
      </c>
      <c r="C264" s="5" t="s">
        <v>10</v>
      </c>
      <c r="D264" s="8" t="s">
        <v>79</v>
      </c>
      <c r="E264" s="8" t="s">
        <v>35</v>
      </c>
      <c r="F264" s="8">
        <v>36</v>
      </c>
      <c r="G264" s="8">
        <v>1984</v>
      </c>
      <c r="H264" s="8">
        <f>'[2]на 01.02.2015'!$Z$476</f>
        <v>80.9</v>
      </c>
      <c r="I264" s="8" t="s">
        <v>162</v>
      </c>
      <c r="J264" s="8" t="s">
        <v>169</v>
      </c>
      <c r="K264" s="21" t="s">
        <v>148</v>
      </c>
    </row>
    <row r="265" spans="1:11" ht="24">
      <c r="A265">
        <v>108</v>
      </c>
      <c r="B265" s="1">
        <f t="shared" si="1"/>
        <v>258</v>
      </c>
      <c r="C265" s="5" t="s">
        <v>10</v>
      </c>
      <c r="D265" s="8" t="s">
        <v>79</v>
      </c>
      <c r="E265" s="8" t="s">
        <v>35</v>
      </c>
      <c r="F265" s="8">
        <v>38</v>
      </c>
      <c r="G265" s="8">
        <v>1979</v>
      </c>
      <c r="H265" s="9">
        <f>'[2]на 01.02.2015'!$Z$477</f>
        <v>79.9</v>
      </c>
      <c r="I265" s="8" t="s">
        <v>162</v>
      </c>
      <c r="J265" s="8" t="s">
        <v>169</v>
      </c>
      <c r="K265" s="21" t="s">
        <v>148</v>
      </c>
    </row>
    <row r="266" spans="1:11" ht="24">
      <c r="A266">
        <v>109</v>
      </c>
      <c r="B266" s="1">
        <f t="shared" si="1"/>
        <v>259</v>
      </c>
      <c r="C266" s="5" t="s">
        <v>10</v>
      </c>
      <c r="D266" s="8" t="s">
        <v>79</v>
      </c>
      <c r="E266" s="8" t="s">
        <v>35</v>
      </c>
      <c r="F266" s="8">
        <v>62</v>
      </c>
      <c r="G266" s="8">
        <v>1979</v>
      </c>
      <c r="H266" s="8">
        <f>'[2]на 01.02.2015'!$Z$503</f>
        <v>66.1</v>
      </c>
      <c r="I266" s="8" t="s">
        <v>162</v>
      </c>
      <c r="J266" s="8" t="s">
        <v>169</v>
      </c>
      <c r="K266" s="21" t="s">
        <v>148</v>
      </c>
    </row>
    <row r="267" spans="1:11" ht="24">
      <c r="A267">
        <v>110</v>
      </c>
      <c r="B267" s="1">
        <f t="shared" si="1"/>
        <v>260</v>
      </c>
      <c r="C267" s="5" t="s">
        <v>10</v>
      </c>
      <c r="D267" s="8" t="s">
        <v>79</v>
      </c>
      <c r="E267" s="8" t="s">
        <v>35</v>
      </c>
      <c r="F267" s="8">
        <v>68</v>
      </c>
      <c r="G267" s="8">
        <v>1978</v>
      </c>
      <c r="H267" s="9">
        <f>'[2]на 01.02.2015'!$Z$505</f>
        <v>38</v>
      </c>
      <c r="I267" s="8" t="s">
        <v>162</v>
      </c>
      <c r="J267" s="8" t="s">
        <v>169</v>
      </c>
      <c r="K267" s="21" t="s">
        <v>148</v>
      </c>
    </row>
    <row r="268" spans="1:11" ht="24">
      <c r="A268">
        <v>111</v>
      </c>
      <c r="B268" s="1">
        <f t="shared" si="1"/>
        <v>261</v>
      </c>
      <c r="C268" s="5" t="s">
        <v>10</v>
      </c>
      <c r="D268" s="8" t="s">
        <v>79</v>
      </c>
      <c r="E268" s="8" t="s">
        <v>55</v>
      </c>
      <c r="F268" s="8">
        <v>2</v>
      </c>
      <c r="G268" s="8">
        <v>1971</v>
      </c>
      <c r="H268" s="9">
        <f>'[2]на 01.02.2015'!$Z$429</f>
        <v>75.8</v>
      </c>
      <c r="I268" s="8" t="s">
        <v>162</v>
      </c>
      <c r="J268" s="8" t="s">
        <v>169</v>
      </c>
      <c r="K268" s="21" t="s">
        <v>148</v>
      </c>
    </row>
    <row r="269" spans="1:11" ht="24">
      <c r="A269">
        <v>112</v>
      </c>
      <c r="B269" s="1">
        <f t="shared" si="1"/>
        <v>262</v>
      </c>
      <c r="C269" s="5" t="s">
        <v>10</v>
      </c>
      <c r="D269" s="8" t="s">
        <v>79</v>
      </c>
      <c r="E269" s="8" t="s">
        <v>55</v>
      </c>
      <c r="F269" s="8">
        <v>6</v>
      </c>
      <c r="G269" s="8">
        <v>1970</v>
      </c>
      <c r="H269" s="9">
        <f>'[2]на 01.02.2015'!$Z$433</f>
        <v>88</v>
      </c>
      <c r="I269" s="8" t="s">
        <v>162</v>
      </c>
      <c r="J269" s="8" t="s">
        <v>169</v>
      </c>
      <c r="K269" s="21" t="s">
        <v>148</v>
      </c>
    </row>
    <row r="270" spans="1:11" ht="24">
      <c r="A270">
        <v>113</v>
      </c>
      <c r="B270" s="1">
        <f t="shared" si="1"/>
        <v>263</v>
      </c>
      <c r="C270" s="5" t="s">
        <v>10</v>
      </c>
      <c r="D270" s="8" t="s">
        <v>79</v>
      </c>
      <c r="E270" s="8" t="s">
        <v>55</v>
      </c>
      <c r="F270" s="8">
        <v>9</v>
      </c>
      <c r="G270" s="8">
        <v>1970</v>
      </c>
      <c r="H270" s="8">
        <f>'[2]на 01.02.2015'!$Z$436</f>
        <v>40</v>
      </c>
      <c r="I270" s="8" t="s">
        <v>162</v>
      </c>
      <c r="J270" s="8" t="s">
        <v>169</v>
      </c>
      <c r="K270" s="21" t="s">
        <v>148</v>
      </c>
    </row>
    <row r="271" spans="1:11" ht="24">
      <c r="A271">
        <v>114</v>
      </c>
      <c r="B271" s="1">
        <f t="shared" si="1"/>
        <v>264</v>
      </c>
      <c r="C271" s="5" t="s">
        <v>10</v>
      </c>
      <c r="D271" s="8" t="s">
        <v>79</v>
      </c>
      <c r="E271" s="8" t="s">
        <v>55</v>
      </c>
      <c r="F271" s="8">
        <v>16</v>
      </c>
      <c r="G271" s="8">
        <v>1979</v>
      </c>
      <c r="H271" s="9">
        <f>'[2]на 01.02.2015'!$Z$438</f>
        <v>140</v>
      </c>
      <c r="I271" s="8" t="s">
        <v>162</v>
      </c>
      <c r="J271" s="8" t="s">
        <v>169</v>
      </c>
      <c r="K271" s="21" t="s">
        <v>148</v>
      </c>
    </row>
    <row r="272" spans="1:11" ht="24">
      <c r="A272">
        <v>115</v>
      </c>
      <c r="B272" s="1">
        <f aca="true" t="shared" si="2" ref="B272:B335">B271+1</f>
        <v>265</v>
      </c>
      <c r="C272" s="5" t="s">
        <v>10</v>
      </c>
      <c r="D272" s="8" t="s">
        <v>79</v>
      </c>
      <c r="E272" s="8" t="s">
        <v>81</v>
      </c>
      <c r="F272" s="8">
        <v>5</v>
      </c>
      <c r="G272" s="8">
        <v>1974</v>
      </c>
      <c r="H272" s="9">
        <f>'[2]на 01.02.2015'!$Z$450</f>
        <v>0</v>
      </c>
      <c r="I272" s="8" t="s">
        <v>162</v>
      </c>
      <c r="J272" s="8" t="s">
        <v>169</v>
      </c>
      <c r="K272" s="21" t="s">
        <v>148</v>
      </c>
    </row>
    <row r="273" spans="1:11" ht="24">
      <c r="A273">
        <v>116</v>
      </c>
      <c r="B273" s="1">
        <f t="shared" si="2"/>
        <v>266</v>
      </c>
      <c r="C273" s="5" t="s">
        <v>10</v>
      </c>
      <c r="D273" s="8" t="s">
        <v>79</v>
      </c>
      <c r="E273" s="8" t="s">
        <v>81</v>
      </c>
      <c r="F273" s="8">
        <v>17</v>
      </c>
      <c r="G273" s="8">
        <v>1983</v>
      </c>
      <c r="H273" s="8">
        <f>'[2]на 01.02.2015'!$Z$452</f>
        <v>72.4</v>
      </c>
      <c r="I273" s="8" t="s">
        <v>162</v>
      </c>
      <c r="J273" s="8" t="s">
        <v>169</v>
      </c>
      <c r="K273" s="21" t="s">
        <v>148</v>
      </c>
    </row>
    <row r="274" spans="1:11" ht="24">
      <c r="A274">
        <v>117</v>
      </c>
      <c r="B274" s="1">
        <f t="shared" si="2"/>
        <v>267</v>
      </c>
      <c r="C274" s="5" t="s">
        <v>10</v>
      </c>
      <c r="D274" s="8" t="s">
        <v>79</v>
      </c>
      <c r="E274" s="8" t="s">
        <v>82</v>
      </c>
      <c r="F274" s="8">
        <v>1</v>
      </c>
      <c r="G274" s="8">
        <v>1972</v>
      </c>
      <c r="H274" s="9">
        <f>'[2]на 01.02.2015'!$Z$443</f>
        <v>16</v>
      </c>
      <c r="I274" s="8" t="s">
        <v>171</v>
      </c>
      <c r="J274" s="8" t="s">
        <v>172</v>
      </c>
      <c r="K274" s="21"/>
    </row>
    <row r="275" spans="1:11" ht="24">
      <c r="A275">
        <v>118</v>
      </c>
      <c r="B275" s="1">
        <f t="shared" si="2"/>
        <v>268</v>
      </c>
      <c r="C275" s="5" t="s">
        <v>10</v>
      </c>
      <c r="D275" s="8" t="s">
        <v>79</v>
      </c>
      <c r="E275" s="8" t="s">
        <v>82</v>
      </c>
      <c r="F275" s="8">
        <v>3</v>
      </c>
      <c r="G275" s="8">
        <v>1985</v>
      </c>
      <c r="H275" s="9">
        <f>'[2]на 01.02.2015'!$Z$444</f>
        <v>65.7</v>
      </c>
      <c r="I275" s="8" t="s">
        <v>162</v>
      </c>
      <c r="J275" s="8" t="s">
        <v>169</v>
      </c>
      <c r="K275" s="21" t="s">
        <v>148</v>
      </c>
    </row>
    <row r="276" spans="1:11" ht="24">
      <c r="A276">
        <v>119</v>
      </c>
      <c r="B276" s="1">
        <f t="shared" si="2"/>
        <v>269</v>
      </c>
      <c r="C276" s="5" t="s">
        <v>10</v>
      </c>
      <c r="D276" s="8" t="s">
        <v>79</v>
      </c>
      <c r="E276" s="8" t="s">
        <v>83</v>
      </c>
      <c r="F276" s="8">
        <v>9</v>
      </c>
      <c r="G276" s="8">
        <v>1975</v>
      </c>
      <c r="H276" s="9">
        <f>'[2]на 01.02.2015'!$Z$508</f>
        <v>46</v>
      </c>
      <c r="I276" s="8" t="s">
        <v>162</v>
      </c>
      <c r="J276" s="8" t="s">
        <v>169</v>
      </c>
      <c r="K276" s="21" t="s">
        <v>148</v>
      </c>
    </row>
    <row r="277" spans="1:12" ht="24">
      <c r="A277">
        <v>120</v>
      </c>
      <c r="B277" s="1">
        <f t="shared" si="2"/>
        <v>270</v>
      </c>
      <c r="C277" s="5" t="s">
        <v>10</v>
      </c>
      <c r="D277" s="8" t="s">
        <v>79</v>
      </c>
      <c r="E277" s="8" t="s">
        <v>84</v>
      </c>
      <c r="F277" s="8">
        <v>2</v>
      </c>
      <c r="G277" s="8">
        <v>1998</v>
      </c>
      <c r="H277" s="9">
        <f>'[2]на 01.02.2015'!$Z$511</f>
        <v>63.4</v>
      </c>
      <c r="I277" s="8" t="s">
        <v>162</v>
      </c>
      <c r="J277" s="8" t="s">
        <v>169</v>
      </c>
      <c r="K277" s="21" t="s">
        <v>148</v>
      </c>
      <c r="L277" s="14">
        <f>SUM(H261:H277)</f>
        <v>3058.0000000000005</v>
      </c>
    </row>
    <row r="278" spans="1:11" ht="24">
      <c r="A278">
        <v>121</v>
      </c>
      <c r="B278" s="1">
        <f t="shared" si="2"/>
        <v>271</v>
      </c>
      <c r="C278" s="5" t="s">
        <v>10</v>
      </c>
      <c r="D278" s="8" t="s">
        <v>85</v>
      </c>
      <c r="E278" s="8" t="s">
        <v>86</v>
      </c>
      <c r="F278" s="8">
        <v>29</v>
      </c>
      <c r="G278" s="8">
        <v>1979</v>
      </c>
      <c r="H278" s="9">
        <f>'[2]на 01.02.2015'!$Z$522</f>
        <v>49</v>
      </c>
      <c r="I278" s="8" t="s">
        <v>174</v>
      </c>
      <c r="J278" s="8" t="s">
        <v>175</v>
      </c>
      <c r="K278" s="21"/>
    </row>
    <row r="279" spans="1:11" ht="24">
      <c r="A279">
        <v>122</v>
      </c>
      <c r="B279" s="1">
        <f t="shared" si="2"/>
        <v>272</v>
      </c>
      <c r="C279" s="5" t="s">
        <v>10</v>
      </c>
      <c r="D279" s="8" t="s">
        <v>85</v>
      </c>
      <c r="E279" s="8" t="s">
        <v>86</v>
      </c>
      <c r="F279" s="8">
        <v>59</v>
      </c>
      <c r="G279" s="8">
        <v>1983</v>
      </c>
      <c r="H279" s="9">
        <f>'[2]на 01.02.2015'!$Z$523</f>
        <v>51</v>
      </c>
      <c r="I279" s="8" t="s">
        <v>174</v>
      </c>
      <c r="J279" s="8" t="s">
        <v>175</v>
      </c>
      <c r="K279" s="21"/>
    </row>
    <row r="280" spans="1:11" ht="24">
      <c r="A280">
        <v>123</v>
      </c>
      <c r="B280" s="1">
        <f t="shared" si="2"/>
        <v>273</v>
      </c>
      <c r="C280" s="5" t="s">
        <v>10</v>
      </c>
      <c r="D280" s="8" t="s">
        <v>85</v>
      </c>
      <c r="E280" s="8" t="s">
        <v>86</v>
      </c>
      <c r="F280" s="8">
        <v>63</v>
      </c>
      <c r="G280" s="8">
        <v>1984</v>
      </c>
      <c r="H280" s="9">
        <f>'[2]на 01.02.2015'!$Z$526</f>
        <v>100</v>
      </c>
      <c r="I280" s="8" t="s">
        <v>174</v>
      </c>
      <c r="J280" s="8" t="s">
        <v>175</v>
      </c>
      <c r="K280" s="21"/>
    </row>
    <row r="281" spans="1:12" ht="24">
      <c r="A281">
        <v>124</v>
      </c>
      <c r="B281" s="1">
        <f t="shared" si="2"/>
        <v>274</v>
      </c>
      <c r="C281" s="5" t="s">
        <v>10</v>
      </c>
      <c r="D281" s="8" t="s">
        <v>85</v>
      </c>
      <c r="E281" s="8" t="s">
        <v>74</v>
      </c>
      <c r="F281" s="8" t="s">
        <v>184</v>
      </c>
      <c r="G281" s="23">
        <v>1981</v>
      </c>
      <c r="H281" s="9">
        <f>'[2]на 01.02.2015'!$Z$531</f>
        <v>92</v>
      </c>
      <c r="I281" s="8" t="s">
        <v>174</v>
      </c>
      <c r="J281" s="8" t="s">
        <v>175</v>
      </c>
      <c r="K281" s="21"/>
      <c r="L281" s="14">
        <f>SUM(H278:H281)</f>
        <v>292</v>
      </c>
    </row>
    <row r="282" spans="1:11" ht="24">
      <c r="A282">
        <v>125</v>
      </c>
      <c r="B282" s="1">
        <f t="shared" si="2"/>
        <v>275</v>
      </c>
      <c r="C282" s="5" t="s">
        <v>10</v>
      </c>
      <c r="D282" s="8" t="s">
        <v>87</v>
      </c>
      <c r="E282" s="8" t="s">
        <v>35</v>
      </c>
      <c r="F282" s="8">
        <v>2</v>
      </c>
      <c r="G282" s="8">
        <v>1985</v>
      </c>
      <c r="H282" s="9">
        <f>'[2]на 01.02.2015'!$Z$548</f>
        <v>93</v>
      </c>
      <c r="I282" s="8" t="s">
        <v>174</v>
      </c>
      <c r="J282" s="8" t="s">
        <v>175</v>
      </c>
      <c r="K282" s="21"/>
    </row>
    <row r="283" spans="1:11" ht="24">
      <c r="A283">
        <v>126</v>
      </c>
      <c r="B283" s="1">
        <f t="shared" si="2"/>
        <v>276</v>
      </c>
      <c r="C283" s="5" t="s">
        <v>10</v>
      </c>
      <c r="D283" s="8" t="s">
        <v>87</v>
      </c>
      <c r="E283" s="8" t="s">
        <v>35</v>
      </c>
      <c r="F283" s="8">
        <v>11</v>
      </c>
      <c r="G283" s="8">
        <v>1980</v>
      </c>
      <c r="H283" s="9">
        <f>'[2]на 01.02.2015'!$Z$553</f>
        <v>48</v>
      </c>
      <c r="I283" s="8" t="s">
        <v>174</v>
      </c>
      <c r="J283" s="8" t="s">
        <v>175</v>
      </c>
      <c r="K283" s="21"/>
    </row>
    <row r="284" spans="1:11" ht="24">
      <c r="A284">
        <v>127</v>
      </c>
      <c r="B284" s="1">
        <f t="shared" si="2"/>
        <v>277</v>
      </c>
      <c r="C284" s="5" t="s">
        <v>10</v>
      </c>
      <c r="D284" s="8" t="s">
        <v>87</v>
      </c>
      <c r="E284" s="8" t="s">
        <v>35</v>
      </c>
      <c r="F284" s="8">
        <v>14</v>
      </c>
      <c r="G284" s="8">
        <v>1979</v>
      </c>
      <c r="H284" s="8">
        <f>'[2]на 01.02.2015'!$Z$556</f>
        <v>0</v>
      </c>
      <c r="I284" s="8" t="s">
        <v>174</v>
      </c>
      <c r="J284" s="8" t="s">
        <v>175</v>
      </c>
      <c r="K284" s="21"/>
    </row>
    <row r="285" spans="1:11" ht="24">
      <c r="A285">
        <v>128</v>
      </c>
      <c r="B285" s="1">
        <f t="shared" si="2"/>
        <v>278</v>
      </c>
      <c r="C285" s="5" t="s">
        <v>10</v>
      </c>
      <c r="D285" s="8" t="s">
        <v>87</v>
      </c>
      <c r="E285" s="8" t="s">
        <v>55</v>
      </c>
      <c r="F285" s="8">
        <v>36</v>
      </c>
      <c r="G285" s="8">
        <v>1982</v>
      </c>
      <c r="H285" s="9">
        <f>'[2]на 01.02.2015'!$Z$558</f>
        <v>48</v>
      </c>
      <c r="I285" s="8" t="s">
        <v>174</v>
      </c>
      <c r="J285" s="8" t="s">
        <v>175</v>
      </c>
      <c r="K285" s="21"/>
    </row>
    <row r="286" spans="1:12" ht="24">
      <c r="A286">
        <v>129</v>
      </c>
      <c r="B286" s="1">
        <f t="shared" si="2"/>
        <v>279</v>
      </c>
      <c r="C286" s="5" t="s">
        <v>10</v>
      </c>
      <c r="D286" s="8" t="s">
        <v>87</v>
      </c>
      <c r="E286" s="8" t="s">
        <v>88</v>
      </c>
      <c r="F286" s="8">
        <v>7</v>
      </c>
      <c r="G286" s="8">
        <v>1980</v>
      </c>
      <c r="H286" s="9">
        <f>'[2]на 01.02.2015'!$Z$562</f>
        <v>42</v>
      </c>
      <c r="I286" s="8" t="s">
        <v>174</v>
      </c>
      <c r="J286" s="8" t="s">
        <v>175</v>
      </c>
      <c r="K286" s="21"/>
      <c r="L286" s="14">
        <f>SUM(H282:H286)</f>
        <v>231</v>
      </c>
    </row>
    <row r="287" spans="1:11" ht="24">
      <c r="A287">
        <v>130</v>
      </c>
      <c r="B287" s="1">
        <f t="shared" si="2"/>
        <v>280</v>
      </c>
      <c r="C287" s="5" t="s">
        <v>10</v>
      </c>
      <c r="D287" s="8" t="s">
        <v>89</v>
      </c>
      <c r="E287" s="8" t="s">
        <v>90</v>
      </c>
      <c r="F287" s="8">
        <v>50</v>
      </c>
      <c r="G287" s="8">
        <v>1971</v>
      </c>
      <c r="H287" s="9">
        <f>'[2]на 01.02.2015'!$Z$573</f>
        <v>30</v>
      </c>
      <c r="I287" s="8" t="s">
        <v>174</v>
      </c>
      <c r="J287" s="8" t="s">
        <v>175</v>
      </c>
      <c r="K287" s="21"/>
    </row>
    <row r="288" spans="1:11" ht="24">
      <c r="A288">
        <v>131</v>
      </c>
      <c r="B288" s="1">
        <f t="shared" si="2"/>
        <v>281</v>
      </c>
      <c r="C288" s="5" t="s">
        <v>10</v>
      </c>
      <c r="D288" s="8" t="s">
        <v>89</v>
      </c>
      <c r="E288" s="8" t="s">
        <v>90</v>
      </c>
      <c r="F288" s="8">
        <v>60</v>
      </c>
      <c r="G288" s="8">
        <v>1966</v>
      </c>
      <c r="H288" s="9">
        <f>'[2]на 01.02.2015'!$Z$574</f>
        <v>38</v>
      </c>
      <c r="I288" s="8" t="s">
        <v>174</v>
      </c>
      <c r="J288" s="8" t="s">
        <v>175</v>
      </c>
      <c r="K288" s="21"/>
    </row>
    <row r="289" spans="1:11" ht="24">
      <c r="A289">
        <v>132</v>
      </c>
      <c r="B289" s="1">
        <f t="shared" si="2"/>
        <v>282</v>
      </c>
      <c r="C289" s="5" t="s">
        <v>10</v>
      </c>
      <c r="D289" s="8" t="s">
        <v>89</v>
      </c>
      <c r="E289" s="8" t="s">
        <v>90</v>
      </c>
      <c r="F289" s="8">
        <v>64</v>
      </c>
      <c r="G289" s="8">
        <v>1969</v>
      </c>
      <c r="H289" s="9">
        <f>'[2]на 01.02.2015'!$Z$575</f>
        <v>36.3</v>
      </c>
      <c r="I289" s="8" t="s">
        <v>174</v>
      </c>
      <c r="J289" s="8" t="s">
        <v>175</v>
      </c>
      <c r="K289" s="21"/>
    </row>
    <row r="290" spans="1:11" ht="24">
      <c r="A290">
        <v>133</v>
      </c>
      <c r="B290" s="1">
        <f t="shared" si="2"/>
        <v>283</v>
      </c>
      <c r="C290" s="5" t="s">
        <v>10</v>
      </c>
      <c r="D290" s="8" t="s">
        <v>89</v>
      </c>
      <c r="E290" s="8" t="s">
        <v>92</v>
      </c>
      <c r="F290" s="8">
        <v>2</v>
      </c>
      <c r="G290" s="8">
        <v>1971</v>
      </c>
      <c r="H290" s="9">
        <f>'[2]на 01.02.2015'!$Z$578</f>
        <v>70.1</v>
      </c>
      <c r="I290" s="8" t="s">
        <v>174</v>
      </c>
      <c r="J290" s="8" t="s">
        <v>175</v>
      </c>
      <c r="K290" s="21"/>
    </row>
    <row r="291" spans="1:12" ht="24">
      <c r="A291">
        <v>134</v>
      </c>
      <c r="B291" s="1">
        <f t="shared" si="2"/>
        <v>284</v>
      </c>
      <c r="C291" s="5" t="s">
        <v>10</v>
      </c>
      <c r="D291" s="8" t="s">
        <v>89</v>
      </c>
      <c r="E291" s="8" t="s">
        <v>91</v>
      </c>
      <c r="F291" s="8">
        <v>2</v>
      </c>
      <c r="G291" s="8">
        <v>1960</v>
      </c>
      <c r="H291" s="9">
        <f>'[2]на 01.02.2015'!$Z$581</f>
        <v>20</v>
      </c>
      <c r="I291" s="8" t="s">
        <v>174</v>
      </c>
      <c r="J291" s="8" t="s">
        <v>175</v>
      </c>
      <c r="K291" s="21"/>
      <c r="L291" s="14">
        <f>SUM(H287:H291)</f>
        <v>194.39999999999998</v>
      </c>
    </row>
    <row r="292" spans="1:11" ht="24">
      <c r="A292">
        <v>135</v>
      </c>
      <c r="B292" s="1">
        <f t="shared" si="2"/>
        <v>285</v>
      </c>
      <c r="C292" s="5" t="s">
        <v>10</v>
      </c>
      <c r="D292" s="8" t="s">
        <v>93</v>
      </c>
      <c r="E292" s="8" t="s">
        <v>76</v>
      </c>
      <c r="F292" s="8">
        <v>37</v>
      </c>
      <c r="G292" s="8">
        <v>1971</v>
      </c>
      <c r="H292" s="9">
        <f>'[2]на 01.02.2015'!$Z$647+41.2+60.8</f>
        <v>719.8000000000001</v>
      </c>
      <c r="I292" s="8" t="s">
        <v>174</v>
      </c>
      <c r="J292" s="8" t="s">
        <v>175</v>
      </c>
      <c r="K292" s="21"/>
    </row>
    <row r="293" spans="1:11" ht="24">
      <c r="A293">
        <v>136</v>
      </c>
      <c r="B293" s="1">
        <f t="shared" si="2"/>
        <v>286</v>
      </c>
      <c r="C293" s="5" t="s">
        <v>10</v>
      </c>
      <c r="D293" s="8" t="s">
        <v>93</v>
      </c>
      <c r="E293" s="8" t="s">
        <v>76</v>
      </c>
      <c r="F293" s="8">
        <v>39</v>
      </c>
      <c r="G293" s="8">
        <v>1973</v>
      </c>
      <c r="H293" s="9">
        <f>'[2]на 01.02.2015'!$Z$630+60.8</f>
        <v>770.9</v>
      </c>
      <c r="I293" s="8" t="s">
        <v>174</v>
      </c>
      <c r="J293" s="8" t="s">
        <v>175</v>
      </c>
      <c r="K293" s="21"/>
    </row>
    <row r="294" spans="1:11" ht="24">
      <c r="A294">
        <v>137</v>
      </c>
      <c r="B294" s="1">
        <f t="shared" si="2"/>
        <v>287</v>
      </c>
      <c r="C294" s="5" t="s">
        <v>10</v>
      </c>
      <c r="D294" s="8" t="s">
        <v>93</v>
      </c>
      <c r="E294" s="8" t="s">
        <v>76</v>
      </c>
      <c r="F294" s="8">
        <v>41</v>
      </c>
      <c r="G294" s="8">
        <v>1977</v>
      </c>
      <c r="H294" s="9">
        <f>'[2]на 01.02.2015'!$Z$606+82.9</f>
        <v>967.0000000000001</v>
      </c>
      <c r="I294" s="8" t="s">
        <v>174</v>
      </c>
      <c r="J294" s="8" t="s">
        <v>175</v>
      </c>
      <c r="K294" s="21"/>
    </row>
    <row r="295" spans="1:11" ht="24">
      <c r="A295">
        <v>138</v>
      </c>
      <c r="B295" s="1">
        <f t="shared" si="2"/>
        <v>288</v>
      </c>
      <c r="C295" s="5" t="s">
        <v>10</v>
      </c>
      <c r="D295" s="8" t="s">
        <v>93</v>
      </c>
      <c r="E295" s="8" t="s">
        <v>76</v>
      </c>
      <c r="F295" s="8">
        <v>50</v>
      </c>
      <c r="G295" s="23" t="s">
        <v>176</v>
      </c>
      <c r="H295" s="9">
        <f>'[2]на 01.02.2015'!$Z$587+75.6</f>
        <v>904.6</v>
      </c>
      <c r="I295" s="8" t="s">
        <v>174</v>
      </c>
      <c r="J295" s="8" t="s">
        <v>175</v>
      </c>
      <c r="K295" s="21"/>
    </row>
    <row r="296" spans="1:11" ht="24">
      <c r="A296">
        <v>139</v>
      </c>
      <c r="B296" s="1">
        <f t="shared" si="2"/>
        <v>289</v>
      </c>
      <c r="C296" s="5" t="s">
        <v>10</v>
      </c>
      <c r="D296" s="8" t="s">
        <v>93</v>
      </c>
      <c r="E296" s="8" t="s">
        <v>39</v>
      </c>
      <c r="F296" s="8">
        <v>2</v>
      </c>
      <c r="G296" s="23" t="s">
        <v>176</v>
      </c>
      <c r="H296" s="17">
        <f>'[2]на 01.02.2015'!$Z$664</f>
        <v>60</v>
      </c>
      <c r="I296" s="8" t="s">
        <v>174</v>
      </c>
      <c r="J296" s="8" t="s">
        <v>175</v>
      </c>
      <c r="K296" s="21"/>
    </row>
    <row r="297" spans="1:11" ht="24">
      <c r="A297">
        <v>140</v>
      </c>
      <c r="B297" s="1">
        <f t="shared" si="2"/>
        <v>290</v>
      </c>
      <c r="C297" s="5" t="s">
        <v>10</v>
      </c>
      <c r="D297" s="8" t="s">
        <v>93</v>
      </c>
      <c r="E297" s="8" t="s">
        <v>39</v>
      </c>
      <c r="F297" s="8">
        <v>4</v>
      </c>
      <c r="G297" s="23">
        <v>1965</v>
      </c>
      <c r="H297" s="9">
        <f>'[2]на 01.02.2015'!$Z$666</f>
        <v>36.2</v>
      </c>
      <c r="I297" s="8" t="s">
        <v>174</v>
      </c>
      <c r="J297" s="8" t="s">
        <v>175</v>
      </c>
      <c r="K297" s="21"/>
    </row>
    <row r="298" spans="1:11" ht="24">
      <c r="A298">
        <v>141</v>
      </c>
      <c r="B298" s="1">
        <f t="shared" si="2"/>
        <v>291</v>
      </c>
      <c r="C298" s="5" t="s">
        <v>10</v>
      </c>
      <c r="D298" s="8" t="s">
        <v>93</v>
      </c>
      <c r="E298" s="8" t="s">
        <v>59</v>
      </c>
      <c r="F298" s="8">
        <v>2</v>
      </c>
      <c r="G298" s="23">
        <v>1961</v>
      </c>
      <c r="H298" s="9">
        <f>'[2]на 01.02.2015'!$Z$669</f>
        <v>0</v>
      </c>
      <c r="I298" s="8" t="s">
        <v>174</v>
      </c>
      <c r="J298" s="8" t="s">
        <v>175</v>
      </c>
      <c r="K298" s="21"/>
    </row>
    <row r="299" spans="1:11" ht="24">
      <c r="A299">
        <v>142</v>
      </c>
      <c r="B299" s="1">
        <f t="shared" si="2"/>
        <v>292</v>
      </c>
      <c r="C299" s="5" t="s">
        <v>10</v>
      </c>
      <c r="D299" s="8" t="s">
        <v>93</v>
      </c>
      <c r="E299" s="8" t="s">
        <v>59</v>
      </c>
      <c r="F299" s="8">
        <v>4</v>
      </c>
      <c r="G299" s="23">
        <v>1961</v>
      </c>
      <c r="H299" s="9">
        <f>'[2]на 01.02.2015'!$Z$676</f>
        <v>41.1</v>
      </c>
      <c r="I299" s="8" t="s">
        <v>174</v>
      </c>
      <c r="J299" s="8" t="s">
        <v>175</v>
      </c>
      <c r="K299" s="21"/>
    </row>
    <row r="300" spans="1:11" ht="24">
      <c r="A300">
        <v>143</v>
      </c>
      <c r="B300" s="1">
        <f t="shared" si="2"/>
        <v>293</v>
      </c>
      <c r="C300" s="5" t="s">
        <v>10</v>
      </c>
      <c r="D300" s="8" t="s">
        <v>93</v>
      </c>
      <c r="E300" s="8" t="s">
        <v>59</v>
      </c>
      <c r="F300" s="8">
        <v>8</v>
      </c>
      <c r="G300" s="23">
        <v>1962</v>
      </c>
      <c r="H300" s="9">
        <f>'[2]на 01.02.2015'!$Z$679</f>
        <v>56.5</v>
      </c>
      <c r="I300" s="8" t="s">
        <v>174</v>
      </c>
      <c r="J300" s="8" t="s">
        <v>175</v>
      </c>
      <c r="K300" s="21"/>
    </row>
    <row r="301" spans="1:11" ht="24">
      <c r="A301">
        <v>144</v>
      </c>
      <c r="B301" s="1">
        <f t="shared" si="2"/>
        <v>294</v>
      </c>
      <c r="C301" s="5" t="s">
        <v>10</v>
      </c>
      <c r="D301" s="8" t="s">
        <v>93</v>
      </c>
      <c r="E301" s="8" t="s">
        <v>94</v>
      </c>
      <c r="F301" s="8">
        <v>3</v>
      </c>
      <c r="G301" s="23">
        <v>1962</v>
      </c>
      <c r="H301" s="9">
        <f>'[2]на 01.02.2015'!$Z$682</f>
        <v>108.1</v>
      </c>
      <c r="I301" s="8" t="s">
        <v>174</v>
      </c>
      <c r="J301" s="8" t="s">
        <v>175</v>
      </c>
      <c r="K301" s="21"/>
    </row>
    <row r="302" spans="1:11" ht="24">
      <c r="A302">
        <v>145</v>
      </c>
      <c r="B302" s="1">
        <f t="shared" si="2"/>
        <v>295</v>
      </c>
      <c r="C302" s="5" t="s">
        <v>10</v>
      </c>
      <c r="D302" s="8" t="s">
        <v>93</v>
      </c>
      <c r="E302" s="8" t="s">
        <v>94</v>
      </c>
      <c r="F302" s="8" t="s">
        <v>95</v>
      </c>
      <c r="G302" s="23">
        <v>1970</v>
      </c>
      <c r="H302" s="9">
        <f>'[2]на 01.02.2015'!$Z$687+47.2</f>
        <v>549</v>
      </c>
      <c r="I302" s="8" t="s">
        <v>174</v>
      </c>
      <c r="J302" s="8" t="s">
        <v>175</v>
      </c>
      <c r="K302" s="21"/>
    </row>
    <row r="303" spans="1:11" ht="24">
      <c r="A303">
        <v>146</v>
      </c>
      <c r="B303" s="1">
        <f t="shared" si="2"/>
        <v>296</v>
      </c>
      <c r="C303" s="5" t="s">
        <v>10</v>
      </c>
      <c r="D303" s="8" t="s">
        <v>93</v>
      </c>
      <c r="E303" s="8" t="s">
        <v>94</v>
      </c>
      <c r="F303" s="8">
        <v>7</v>
      </c>
      <c r="G303" s="23">
        <v>1964</v>
      </c>
      <c r="H303" s="9">
        <f>'[2]на 01.02.2015'!$Z$702+55.2</f>
        <v>566.9</v>
      </c>
      <c r="I303" s="8" t="s">
        <v>174</v>
      </c>
      <c r="J303" s="8" t="s">
        <v>175</v>
      </c>
      <c r="K303" s="21"/>
    </row>
    <row r="304" spans="1:12" ht="24">
      <c r="A304">
        <v>147</v>
      </c>
      <c r="B304" s="1">
        <f t="shared" si="2"/>
        <v>297</v>
      </c>
      <c r="C304" s="5" t="s">
        <v>10</v>
      </c>
      <c r="D304" s="8" t="s">
        <v>93</v>
      </c>
      <c r="E304" s="8" t="s">
        <v>37</v>
      </c>
      <c r="F304" s="8">
        <v>39</v>
      </c>
      <c r="G304" s="23">
        <v>1967</v>
      </c>
      <c r="H304" s="9">
        <f>'[2]на 01.02.2015'!$Z$728</f>
        <v>37</v>
      </c>
      <c r="I304" s="8" t="s">
        <v>174</v>
      </c>
      <c r="J304" s="8" t="s">
        <v>175</v>
      </c>
      <c r="K304" s="21"/>
      <c r="L304" s="14">
        <f>SUM(H292:H304)</f>
        <v>4817.099999999999</v>
      </c>
    </row>
    <row r="305" spans="1:11" ht="24">
      <c r="A305">
        <v>148</v>
      </c>
      <c r="B305" s="1">
        <f t="shared" si="2"/>
        <v>298</v>
      </c>
      <c r="C305" s="5" t="s">
        <v>10</v>
      </c>
      <c r="D305" s="8" t="s">
        <v>96</v>
      </c>
      <c r="E305" s="8" t="s">
        <v>76</v>
      </c>
      <c r="F305" s="8">
        <v>4</v>
      </c>
      <c r="G305" s="23">
        <v>1939</v>
      </c>
      <c r="H305" s="9">
        <f>'[2]на 01.02.2015'!$Z$736</f>
        <v>104</v>
      </c>
      <c r="I305" s="8" t="s">
        <v>174</v>
      </c>
      <c r="J305" s="8" t="s">
        <v>175</v>
      </c>
      <c r="K305" s="21"/>
    </row>
    <row r="306" spans="1:11" ht="24">
      <c r="A306">
        <v>149</v>
      </c>
      <c r="B306" s="1">
        <f t="shared" si="2"/>
        <v>299</v>
      </c>
      <c r="C306" s="5" t="s">
        <v>10</v>
      </c>
      <c r="D306" s="8" t="s">
        <v>96</v>
      </c>
      <c r="E306" s="8" t="s">
        <v>55</v>
      </c>
      <c r="F306" s="8">
        <v>1</v>
      </c>
      <c r="G306" s="23" t="s">
        <v>176</v>
      </c>
      <c r="H306" s="9">
        <f>'[2]на 01.02.2015'!$Z$742</f>
        <v>52.8</v>
      </c>
      <c r="I306" s="8" t="s">
        <v>174</v>
      </c>
      <c r="J306" s="8" t="s">
        <v>175</v>
      </c>
      <c r="K306" s="21"/>
    </row>
    <row r="307" spans="1:11" ht="24">
      <c r="A307">
        <v>150</v>
      </c>
      <c r="B307" s="1">
        <f t="shared" si="2"/>
        <v>300</v>
      </c>
      <c r="C307" s="5" t="s">
        <v>10</v>
      </c>
      <c r="D307" s="8" t="s">
        <v>96</v>
      </c>
      <c r="E307" s="8" t="s">
        <v>55</v>
      </c>
      <c r="F307" s="8">
        <v>18</v>
      </c>
      <c r="G307" s="23">
        <v>1927</v>
      </c>
      <c r="H307" s="9">
        <f>'[2]на 01.02.2015'!$Z$748</f>
        <v>55.1</v>
      </c>
      <c r="I307" s="8" t="s">
        <v>174</v>
      </c>
      <c r="J307" s="8" t="s">
        <v>175</v>
      </c>
      <c r="K307" s="21"/>
    </row>
    <row r="308" spans="1:11" ht="24">
      <c r="A308">
        <v>151</v>
      </c>
      <c r="B308" s="1">
        <f t="shared" si="2"/>
        <v>301</v>
      </c>
      <c r="C308" s="5" t="s">
        <v>10</v>
      </c>
      <c r="D308" s="8" t="s">
        <v>96</v>
      </c>
      <c r="E308" s="8" t="s">
        <v>73</v>
      </c>
      <c r="F308" s="8">
        <v>15</v>
      </c>
      <c r="G308" s="23" t="s">
        <v>176</v>
      </c>
      <c r="H308" s="9">
        <f>'[2]на 01.02.2015'!$Z$755</f>
        <v>68.6</v>
      </c>
      <c r="I308" s="8" t="s">
        <v>174</v>
      </c>
      <c r="J308" s="8" t="s">
        <v>175</v>
      </c>
      <c r="K308" s="21"/>
    </row>
    <row r="309" spans="1:11" ht="24">
      <c r="A309">
        <v>152</v>
      </c>
      <c r="B309" s="1">
        <f t="shared" si="2"/>
        <v>302</v>
      </c>
      <c r="C309" s="5" t="s">
        <v>10</v>
      </c>
      <c r="D309" s="8" t="s">
        <v>96</v>
      </c>
      <c r="E309" s="8" t="s">
        <v>17</v>
      </c>
      <c r="F309" s="8">
        <v>8</v>
      </c>
      <c r="G309" s="23">
        <v>1979</v>
      </c>
      <c r="H309" s="9">
        <f>'[2]на 01.02.2015'!$Z$763</f>
        <v>52.8</v>
      </c>
      <c r="I309" s="8" t="s">
        <v>174</v>
      </c>
      <c r="J309" s="8" t="s">
        <v>175</v>
      </c>
      <c r="K309" s="21"/>
    </row>
    <row r="310" spans="1:11" ht="24">
      <c r="A310">
        <v>153</v>
      </c>
      <c r="B310" s="1">
        <f t="shared" si="2"/>
        <v>303</v>
      </c>
      <c r="C310" s="5" t="s">
        <v>10</v>
      </c>
      <c r="D310" s="8" t="s">
        <v>96</v>
      </c>
      <c r="E310" s="8" t="s">
        <v>83</v>
      </c>
      <c r="F310" s="8">
        <v>3</v>
      </c>
      <c r="G310" s="23">
        <v>1957</v>
      </c>
      <c r="H310" s="9">
        <f>'[2]на 01.02.2015'!$Z$766</f>
        <v>84</v>
      </c>
      <c r="I310" s="8" t="s">
        <v>174</v>
      </c>
      <c r="J310" s="8" t="s">
        <v>175</v>
      </c>
      <c r="K310" s="21"/>
    </row>
    <row r="311" spans="1:11" ht="24">
      <c r="A311">
        <v>154</v>
      </c>
      <c r="B311" s="1">
        <f t="shared" si="2"/>
        <v>304</v>
      </c>
      <c r="C311" s="5" t="s">
        <v>10</v>
      </c>
      <c r="D311" s="8" t="s">
        <v>96</v>
      </c>
      <c r="E311" s="8" t="s">
        <v>83</v>
      </c>
      <c r="F311" s="8">
        <v>9</v>
      </c>
      <c r="G311" s="23">
        <v>1991</v>
      </c>
      <c r="H311" s="9">
        <f>'[2]на 01.02.2015'!$Z$772+92.4</f>
        <v>1393.6000000000001</v>
      </c>
      <c r="I311" s="8" t="s">
        <v>174</v>
      </c>
      <c r="J311" s="8" t="s">
        <v>175</v>
      </c>
      <c r="K311" s="21"/>
    </row>
    <row r="312" spans="1:11" ht="24">
      <c r="A312">
        <v>155</v>
      </c>
      <c r="B312" s="1">
        <f t="shared" si="2"/>
        <v>305</v>
      </c>
      <c r="C312" s="5" t="s">
        <v>10</v>
      </c>
      <c r="D312" s="8" t="s">
        <v>96</v>
      </c>
      <c r="E312" s="8" t="s">
        <v>37</v>
      </c>
      <c r="F312" s="8">
        <v>36</v>
      </c>
      <c r="G312" s="23">
        <v>1986</v>
      </c>
      <c r="H312" s="9">
        <f>'[2]на 01.02.2015'!$Z$802+60.8</f>
        <v>927.5999999999999</v>
      </c>
      <c r="I312" s="8" t="s">
        <v>174</v>
      </c>
      <c r="J312" s="8" t="s">
        <v>175</v>
      </c>
      <c r="K312" s="21"/>
    </row>
    <row r="313" spans="1:12" ht="24">
      <c r="A313">
        <v>156</v>
      </c>
      <c r="B313" s="1">
        <f t="shared" si="2"/>
        <v>306</v>
      </c>
      <c r="C313" s="5" t="s">
        <v>10</v>
      </c>
      <c r="D313" s="8" t="s">
        <v>96</v>
      </c>
      <c r="E313" s="8" t="s">
        <v>25</v>
      </c>
      <c r="F313" s="8">
        <v>7</v>
      </c>
      <c r="G313" s="23" t="s">
        <v>176</v>
      </c>
      <c r="H313" s="9">
        <f>'[2]на 01.02.2015'!$Z$825</f>
        <v>115.4</v>
      </c>
      <c r="I313" s="8" t="s">
        <v>174</v>
      </c>
      <c r="J313" s="8" t="s">
        <v>175</v>
      </c>
      <c r="K313" s="21"/>
      <c r="L313" s="14">
        <f>SUM(H305:H313)</f>
        <v>2853.9</v>
      </c>
    </row>
    <row r="314" spans="1:12" ht="24">
      <c r="A314">
        <v>157</v>
      </c>
      <c r="B314" s="1">
        <f t="shared" si="2"/>
        <v>307</v>
      </c>
      <c r="C314" s="5" t="s">
        <v>10</v>
      </c>
      <c r="D314" s="8" t="s">
        <v>97</v>
      </c>
      <c r="E314" s="8" t="s">
        <v>98</v>
      </c>
      <c r="F314" s="8">
        <v>2</v>
      </c>
      <c r="G314" s="23">
        <v>1994</v>
      </c>
      <c r="H314" s="9">
        <f>'[2]на 01.02.2015'!$Z$835</f>
        <v>0</v>
      </c>
      <c r="I314" s="8" t="s">
        <v>174</v>
      </c>
      <c r="J314" s="8" t="s">
        <v>175</v>
      </c>
      <c r="K314" s="21"/>
      <c r="L314" s="14">
        <f>H314</f>
        <v>0</v>
      </c>
    </row>
    <row r="315" spans="1:11" ht="24">
      <c r="A315">
        <v>158</v>
      </c>
      <c r="B315" s="1">
        <f t="shared" si="2"/>
        <v>308</v>
      </c>
      <c r="C315" s="5" t="s">
        <v>10</v>
      </c>
      <c r="D315" s="8" t="s">
        <v>99</v>
      </c>
      <c r="E315" s="8" t="s">
        <v>90</v>
      </c>
      <c r="F315" s="8">
        <v>13</v>
      </c>
      <c r="G315" s="23">
        <v>1966</v>
      </c>
      <c r="H315" s="9">
        <f>'[2]на 01.02.2015'!$Z$846</f>
        <v>36.5</v>
      </c>
      <c r="I315" s="8" t="s">
        <v>174</v>
      </c>
      <c r="J315" s="8" t="s">
        <v>175</v>
      </c>
      <c r="K315" s="21"/>
    </row>
    <row r="316" spans="1:11" ht="24">
      <c r="A316">
        <v>159</v>
      </c>
      <c r="B316" s="1">
        <f t="shared" si="2"/>
        <v>309</v>
      </c>
      <c r="C316" s="5" t="s">
        <v>10</v>
      </c>
      <c r="D316" s="8" t="s">
        <v>99</v>
      </c>
      <c r="E316" s="8" t="s">
        <v>90</v>
      </c>
      <c r="F316" s="8">
        <v>5</v>
      </c>
      <c r="G316" s="23">
        <v>1971</v>
      </c>
      <c r="H316" s="9">
        <f>'[2]на 01.02.2015'!$Z$848</f>
        <v>0</v>
      </c>
      <c r="I316" s="8" t="s">
        <v>174</v>
      </c>
      <c r="J316" s="8" t="s">
        <v>175</v>
      </c>
      <c r="K316" s="21"/>
    </row>
    <row r="317" spans="1:11" ht="24">
      <c r="A317">
        <v>160</v>
      </c>
      <c r="B317" s="1">
        <f t="shared" si="2"/>
        <v>310</v>
      </c>
      <c r="C317" s="5" t="s">
        <v>10</v>
      </c>
      <c r="D317" s="8" t="s">
        <v>99</v>
      </c>
      <c r="E317" s="8" t="s">
        <v>90</v>
      </c>
      <c r="F317" s="8">
        <v>8</v>
      </c>
      <c r="G317" s="23" t="s">
        <v>176</v>
      </c>
      <c r="H317" s="9">
        <f>'[2]на 01.02.2015'!$Z$850</f>
        <v>45</v>
      </c>
      <c r="I317" s="8" t="s">
        <v>174</v>
      </c>
      <c r="J317" s="8" t="s">
        <v>175</v>
      </c>
      <c r="K317" s="21"/>
    </row>
    <row r="318" spans="1:11" ht="24">
      <c r="A318">
        <v>161</v>
      </c>
      <c r="B318" s="1">
        <f t="shared" si="2"/>
        <v>311</v>
      </c>
      <c r="C318" s="5" t="s">
        <v>10</v>
      </c>
      <c r="D318" s="8" t="s">
        <v>99</v>
      </c>
      <c r="E318" s="8" t="s">
        <v>90</v>
      </c>
      <c r="F318" s="8">
        <v>18</v>
      </c>
      <c r="G318" s="23" t="s">
        <v>176</v>
      </c>
      <c r="H318" s="9">
        <f>'[2]на 01.02.2015'!$Z$851</f>
        <v>36.5</v>
      </c>
      <c r="I318" s="8" t="s">
        <v>174</v>
      </c>
      <c r="J318" s="8" t="s">
        <v>175</v>
      </c>
      <c r="K318" s="21"/>
    </row>
    <row r="319" spans="1:12" ht="24">
      <c r="A319">
        <v>162</v>
      </c>
      <c r="B319" s="1">
        <f t="shared" si="2"/>
        <v>312</v>
      </c>
      <c r="C319" s="5" t="s">
        <v>10</v>
      </c>
      <c r="D319" s="8" t="s">
        <v>99</v>
      </c>
      <c r="E319" s="8" t="s">
        <v>90</v>
      </c>
      <c r="F319" s="8">
        <v>2</v>
      </c>
      <c r="G319" s="23">
        <v>1993</v>
      </c>
      <c r="H319" s="9">
        <f>'[2]на 01.02.2015'!$Z$853</f>
        <v>45.2</v>
      </c>
      <c r="I319" s="8" t="s">
        <v>174</v>
      </c>
      <c r="J319" s="8" t="s">
        <v>175</v>
      </c>
      <c r="K319" s="21"/>
      <c r="L319" s="14">
        <f>SUM(H315:H319)</f>
        <v>163.2</v>
      </c>
    </row>
    <row r="320" spans="1:11" ht="24">
      <c r="A320">
        <v>163</v>
      </c>
      <c r="B320" s="1">
        <f t="shared" si="2"/>
        <v>313</v>
      </c>
      <c r="C320" s="5" t="s">
        <v>10</v>
      </c>
      <c r="D320" s="8" t="s">
        <v>100</v>
      </c>
      <c r="E320" s="8" t="s">
        <v>76</v>
      </c>
      <c r="F320" s="8">
        <v>22</v>
      </c>
      <c r="G320" s="23">
        <v>1982</v>
      </c>
      <c r="H320" s="9">
        <f>'[2]на 01.02.2015'!$Z$869</f>
        <v>76.2</v>
      </c>
      <c r="I320" s="8" t="s">
        <v>174</v>
      </c>
      <c r="J320" s="8" t="s">
        <v>175</v>
      </c>
      <c r="K320" s="21"/>
    </row>
    <row r="321" spans="1:11" ht="24">
      <c r="A321">
        <v>164</v>
      </c>
      <c r="B321" s="1">
        <f t="shared" si="2"/>
        <v>314</v>
      </c>
      <c r="C321" s="5" t="s">
        <v>10</v>
      </c>
      <c r="D321" s="8" t="s">
        <v>100</v>
      </c>
      <c r="E321" s="8" t="s">
        <v>76</v>
      </c>
      <c r="F321" s="8">
        <v>14</v>
      </c>
      <c r="G321" s="23">
        <v>1976</v>
      </c>
      <c r="H321" s="9">
        <f>'[2]на 01.02.2015'!$Z$870</f>
        <v>53</v>
      </c>
      <c r="I321" s="8" t="s">
        <v>174</v>
      </c>
      <c r="J321" s="8" t="s">
        <v>175</v>
      </c>
      <c r="K321" s="21"/>
    </row>
    <row r="322" spans="1:11" ht="24">
      <c r="A322">
        <v>165</v>
      </c>
      <c r="B322" s="1">
        <f t="shared" si="2"/>
        <v>315</v>
      </c>
      <c r="C322" s="5" t="s">
        <v>10</v>
      </c>
      <c r="D322" s="8" t="s">
        <v>100</v>
      </c>
      <c r="E322" s="8" t="s">
        <v>76</v>
      </c>
      <c r="F322" s="8">
        <v>12</v>
      </c>
      <c r="G322" s="23" t="s">
        <v>176</v>
      </c>
      <c r="H322" s="9">
        <f>'[2]на 01.02.2015'!$Z$871</f>
        <v>128</v>
      </c>
      <c r="I322" s="8" t="s">
        <v>174</v>
      </c>
      <c r="J322" s="8" t="s">
        <v>175</v>
      </c>
      <c r="K322" s="21"/>
    </row>
    <row r="323" spans="1:11" ht="24">
      <c r="A323">
        <v>166</v>
      </c>
      <c r="B323" s="1">
        <f t="shared" si="2"/>
        <v>316</v>
      </c>
      <c r="C323" s="5" t="s">
        <v>10</v>
      </c>
      <c r="D323" s="8" t="s">
        <v>100</v>
      </c>
      <c r="E323" s="8" t="s">
        <v>76</v>
      </c>
      <c r="F323" s="8">
        <v>26</v>
      </c>
      <c r="G323" s="23" t="s">
        <v>176</v>
      </c>
      <c r="H323" s="9">
        <f>'[2]на 01.02.2015'!$Z$874</f>
        <v>50.9</v>
      </c>
      <c r="I323" s="8" t="s">
        <v>174</v>
      </c>
      <c r="J323" s="8" t="s">
        <v>175</v>
      </c>
      <c r="K323" s="21"/>
    </row>
    <row r="324" spans="1:11" ht="24">
      <c r="A324">
        <v>167</v>
      </c>
      <c r="B324" s="1">
        <f t="shared" si="2"/>
        <v>317</v>
      </c>
      <c r="C324" s="5" t="s">
        <v>10</v>
      </c>
      <c r="D324" s="8" t="s">
        <v>100</v>
      </c>
      <c r="E324" s="8" t="s">
        <v>101</v>
      </c>
      <c r="F324" s="8">
        <v>24</v>
      </c>
      <c r="G324" s="23">
        <v>1989</v>
      </c>
      <c r="H324" s="9">
        <f>'[2]на 01.02.2015'!$Z$875+60.8</f>
        <v>609.9</v>
      </c>
      <c r="I324" s="8" t="s">
        <v>174</v>
      </c>
      <c r="J324" s="8" t="s">
        <v>175</v>
      </c>
      <c r="K324" s="21"/>
    </row>
    <row r="325" spans="1:11" ht="24">
      <c r="A325">
        <v>168</v>
      </c>
      <c r="B325" s="1">
        <f t="shared" si="2"/>
        <v>318</v>
      </c>
      <c r="C325" s="5" t="s">
        <v>10</v>
      </c>
      <c r="D325" s="8" t="s">
        <v>100</v>
      </c>
      <c r="E325" s="8" t="s">
        <v>28</v>
      </c>
      <c r="F325" s="8">
        <v>12</v>
      </c>
      <c r="G325" s="23">
        <v>1981</v>
      </c>
      <c r="H325" s="9">
        <f>'[2]на 01.02.2015'!$Z$892</f>
        <v>38.4</v>
      </c>
      <c r="I325" s="8" t="s">
        <v>174</v>
      </c>
      <c r="J325" s="8" t="s">
        <v>175</v>
      </c>
      <c r="K325" s="21"/>
    </row>
    <row r="326" spans="1:11" ht="24">
      <c r="A326">
        <v>169</v>
      </c>
      <c r="B326" s="1">
        <f t="shared" si="2"/>
        <v>319</v>
      </c>
      <c r="C326" s="5" t="s">
        <v>10</v>
      </c>
      <c r="D326" s="8" t="s">
        <v>100</v>
      </c>
      <c r="E326" s="8" t="s">
        <v>28</v>
      </c>
      <c r="F326" s="8">
        <v>14</v>
      </c>
      <c r="G326" s="23">
        <v>1981</v>
      </c>
      <c r="H326" s="9">
        <f>'[2]на 01.02.2015'!$Z$893</f>
        <v>75.7</v>
      </c>
      <c r="I326" s="8" t="s">
        <v>174</v>
      </c>
      <c r="J326" s="8" t="s">
        <v>175</v>
      </c>
      <c r="K326" s="21"/>
    </row>
    <row r="327" spans="1:11" ht="24">
      <c r="A327">
        <v>170</v>
      </c>
      <c r="B327" s="1">
        <f t="shared" si="2"/>
        <v>320</v>
      </c>
      <c r="C327" s="5" t="s">
        <v>10</v>
      </c>
      <c r="D327" s="8" t="s">
        <v>100</v>
      </c>
      <c r="E327" s="8" t="s">
        <v>42</v>
      </c>
      <c r="F327" s="8">
        <v>5</v>
      </c>
      <c r="G327" s="23">
        <v>1975</v>
      </c>
      <c r="H327" s="17">
        <f>'[2]на 01.02.2015'!$Z$898</f>
        <v>42.7</v>
      </c>
      <c r="I327" s="8" t="s">
        <v>174</v>
      </c>
      <c r="J327" s="8" t="s">
        <v>175</v>
      </c>
      <c r="K327" s="21"/>
    </row>
    <row r="328" spans="1:12" ht="24">
      <c r="A328">
        <v>171</v>
      </c>
      <c r="B328" s="1">
        <f t="shared" si="2"/>
        <v>321</v>
      </c>
      <c r="C328" s="5" t="s">
        <v>10</v>
      </c>
      <c r="D328" s="8" t="s">
        <v>100</v>
      </c>
      <c r="E328" s="8" t="s">
        <v>102</v>
      </c>
      <c r="F328" s="8">
        <v>4</v>
      </c>
      <c r="G328" s="23">
        <v>1974</v>
      </c>
      <c r="H328" s="9">
        <f>'[2]на 01.02.2015'!$Z$900</f>
        <v>84.2</v>
      </c>
      <c r="I328" s="8" t="s">
        <v>174</v>
      </c>
      <c r="J328" s="8" t="s">
        <v>175</v>
      </c>
      <c r="K328" s="21"/>
      <c r="L328" s="14">
        <f>SUM(H320:H328)</f>
        <v>1159</v>
      </c>
    </row>
    <row r="329" spans="1:12" ht="24">
      <c r="A329">
        <v>172</v>
      </c>
      <c r="B329" s="1">
        <f t="shared" si="2"/>
        <v>322</v>
      </c>
      <c r="C329" s="5" t="s">
        <v>10</v>
      </c>
      <c r="D329" s="8" t="s">
        <v>103</v>
      </c>
      <c r="E329" s="8" t="s">
        <v>70</v>
      </c>
      <c r="F329" s="8">
        <v>11</v>
      </c>
      <c r="G329" s="23" t="s">
        <v>176</v>
      </c>
      <c r="H329" s="9">
        <f>'[2]на 01.02.2015'!$Z$913</f>
        <v>39.9</v>
      </c>
      <c r="I329" s="8" t="s">
        <v>174</v>
      </c>
      <c r="J329" s="8" t="s">
        <v>175</v>
      </c>
      <c r="K329" s="21"/>
      <c r="L329" s="14">
        <f>H329</f>
        <v>39.9</v>
      </c>
    </row>
    <row r="330" spans="1:11" ht="24">
      <c r="A330">
        <v>173</v>
      </c>
      <c r="B330" s="1">
        <f t="shared" si="2"/>
        <v>323</v>
      </c>
      <c r="C330" s="5" t="s">
        <v>10</v>
      </c>
      <c r="D330" s="8" t="s">
        <v>104</v>
      </c>
      <c r="E330" s="8" t="s">
        <v>35</v>
      </c>
      <c r="F330" s="8">
        <v>11</v>
      </c>
      <c r="G330" s="23">
        <v>1920</v>
      </c>
      <c r="H330" s="8">
        <f>'[2]на 01.02.2015'!$Z$921</f>
        <v>53.4</v>
      </c>
      <c r="I330" s="8" t="s">
        <v>174</v>
      </c>
      <c r="J330" s="8" t="s">
        <v>175</v>
      </c>
      <c r="K330" s="21"/>
    </row>
    <row r="331" spans="1:11" ht="24">
      <c r="A331">
        <v>174</v>
      </c>
      <c r="B331" s="1">
        <f t="shared" si="2"/>
        <v>324</v>
      </c>
      <c r="C331" s="5" t="s">
        <v>10</v>
      </c>
      <c r="D331" s="8" t="s">
        <v>104</v>
      </c>
      <c r="E331" s="8" t="s">
        <v>35</v>
      </c>
      <c r="F331" s="8">
        <v>22</v>
      </c>
      <c r="G331" s="23">
        <v>1986</v>
      </c>
      <c r="H331" s="9">
        <f>'[2]на 01.02.2015'!$Z$924</f>
        <v>76.5</v>
      </c>
      <c r="I331" s="8" t="s">
        <v>174</v>
      </c>
      <c r="J331" s="8" t="s">
        <v>175</v>
      </c>
      <c r="K331" s="21"/>
    </row>
    <row r="332" spans="1:11" ht="24">
      <c r="A332">
        <v>175</v>
      </c>
      <c r="B332" s="1">
        <f t="shared" si="2"/>
        <v>325</v>
      </c>
      <c r="C332" s="5" t="s">
        <v>10</v>
      </c>
      <c r="D332" s="8" t="s">
        <v>104</v>
      </c>
      <c r="E332" s="8" t="s">
        <v>105</v>
      </c>
      <c r="F332" s="8">
        <v>3</v>
      </c>
      <c r="G332" s="23">
        <v>1990</v>
      </c>
      <c r="H332" s="9">
        <f>'[2]на 01.02.2015'!$Z$928</f>
        <v>57.5</v>
      </c>
      <c r="I332" s="8" t="s">
        <v>174</v>
      </c>
      <c r="J332" s="8" t="s">
        <v>175</v>
      </c>
      <c r="K332" s="21"/>
    </row>
    <row r="333" spans="1:12" ht="24">
      <c r="A333">
        <v>176</v>
      </c>
      <c r="B333" s="1">
        <f t="shared" si="2"/>
        <v>326</v>
      </c>
      <c r="C333" s="5" t="s">
        <v>10</v>
      </c>
      <c r="D333" s="8" t="s">
        <v>104</v>
      </c>
      <c r="E333" s="8" t="s">
        <v>105</v>
      </c>
      <c r="F333" s="8">
        <v>15</v>
      </c>
      <c r="G333" s="23">
        <v>1954</v>
      </c>
      <c r="H333" s="9">
        <f>'[2]на 01.02.2015'!$Z$932</f>
        <v>72</v>
      </c>
      <c r="I333" s="8" t="s">
        <v>174</v>
      </c>
      <c r="J333" s="8" t="s">
        <v>175</v>
      </c>
      <c r="K333" s="21"/>
      <c r="L333" s="18">
        <f>SUM(H330:H333)</f>
        <v>259.4</v>
      </c>
    </row>
    <row r="334" spans="1:14" ht="24">
      <c r="A334">
        <v>177</v>
      </c>
      <c r="B334" s="1">
        <f t="shared" si="2"/>
        <v>327</v>
      </c>
      <c r="C334" s="5" t="s">
        <v>10</v>
      </c>
      <c r="D334" s="8" t="s">
        <v>106</v>
      </c>
      <c r="E334" s="8" t="s">
        <v>90</v>
      </c>
      <c r="F334" s="8">
        <v>5</v>
      </c>
      <c r="G334" s="23">
        <v>1980</v>
      </c>
      <c r="H334" s="8">
        <f>'[2]на 01.02.2015'!$Z$941</f>
        <v>103.8</v>
      </c>
      <c r="I334" s="8" t="s">
        <v>174</v>
      </c>
      <c r="J334" s="8" t="s">
        <v>175</v>
      </c>
      <c r="K334" s="21"/>
      <c r="L334" s="18">
        <f>H334</f>
        <v>103.8</v>
      </c>
      <c r="N334" s="19">
        <f>L168+L178+L221+L237+L260+L277+L281+L286+L291+L304+L313+L314+L319+L328+L329+L333+L334</f>
        <v>24497.440000000006</v>
      </c>
    </row>
    <row r="335" spans="1:11" ht="24">
      <c r="A335">
        <v>1</v>
      </c>
      <c r="B335" s="1">
        <f t="shared" si="2"/>
        <v>328</v>
      </c>
      <c r="C335" s="5" t="s">
        <v>10</v>
      </c>
      <c r="D335" s="8" t="s">
        <v>107</v>
      </c>
      <c r="E335" s="8" t="s">
        <v>25</v>
      </c>
      <c r="F335" s="8">
        <v>58</v>
      </c>
      <c r="G335" s="23">
        <v>1971</v>
      </c>
      <c r="H335" s="8">
        <f>'[3]на 01.02.2015 г '!$AC$8+58.6+59.5</f>
        <v>749.9</v>
      </c>
      <c r="I335" s="8" t="s">
        <v>163</v>
      </c>
      <c r="J335" s="8" t="s">
        <v>169</v>
      </c>
      <c r="K335" s="21" t="s">
        <v>151</v>
      </c>
    </row>
    <row r="336" spans="1:11" ht="24">
      <c r="A336">
        <v>2</v>
      </c>
      <c r="B336" s="1">
        <f aca="true" t="shared" si="3" ref="B336:B399">B335+1</f>
        <v>329</v>
      </c>
      <c r="C336" s="5" t="s">
        <v>10</v>
      </c>
      <c r="D336" s="8" t="s">
        <v>107</v>
      </c>
      <c r="E336" s="8" t="s">
        <v>25</v>
      </c>
      <c r="F336" s="8">
        <v>66</v>
      </c>
      <c r="G336" s="23">
        <v>1950</v>
      </c>
      <c r="H336" s="8">
        <f>'[3]на 01.02.2015 г '!$AC$27</f>
        <v>46.4</v>
      </c>
      <c r="I336" s="8" t="s">
        <v>174</v>
      </c>
      <c r="J336" s="8" t="s">
        <v>175</v>
      </c>
      <c r="K336" s="21"/>
    </row>
    <row r="337" spans="1:12" ht="24">
      <c r="A337">
        <v>3</v>
      </c>
      <c r="B337" s="1">
        <f t="shared" si="3"/>
        <v>330</v>
      </c>
      <c r="C337" s="5" t="s">
        <v>10</v>
      </c>
      <c r="D337" s="8" t="s">
        <v>107</v>
      </c>
      <c r="E337" s="8" t="s">
        <v>91</v>
      </c>
      <c r="F337" s="8">
        <v>11</v>
      </c>
      <c r="G337" s="23">
        <v>1960</v>
      </c>
      <c r="H337" s="8">
        <f>'[3]на 01.02.2015 г '!$AC$24</f>
        <v>69.4</v>
      </c>
      <c r="I337" s="8" t="s">
        <v>163</v>
      </c>
      <c r="J337" s="8" t="s">
        <v>169</v>
      </c>
      <c r="K337" s="21" t="s">
        <v>151</v>
      </c>
      <c r="L337" s="18">
        <f>H335+H336+H337</f>
        <v>865.6999999999999</v>
      </c>
    </row>
    <row r="338" spans="1:11" ht="24">
      <c r="A338">
        <v>4</v>
      </c>
      <c r="B338" s="1">
        <f t="shared" si="3"/>
        <v>331</v>
      </c>
      <c r="C338" s="5" t="s">
        <v>10</v>
      </c>
      <c r="D338" s="8" t="s">
        <v>108</v>
      </c>
      <c r="E338" s="8" t="s">
        <v>109</v>
      </c>
      <c r="F338" s="8">
        <v>1</v>
      </c>
      <c r="G338" s="23">
        <v>1977</v>
      </c>
      <c r="H338" s="8">
        <f>'[3]на 01.02.2015 г '!$AC$33</f>
        <v>0</v>
      </c>
      <c r="I338" s="8" t="s">
        <v>174</v>
      </c>
      <c r="J338" s="8" t="s">
        <v>175</v>
      </c>
      <c r="K338" s="21"/>
    </row>
    <row r="339" spans="1:11" ht="24">
      <c r="A339">
        <v>5</v>
      </c>
      <c r="B339" s="1">
        <f t="shared" si="3"/>
        <v>332</v>
      </c>
      <c r="C339" s="5" t="s">
        <v>10</v>
      </c>
      <c r="D339" s="8" t="s">
        <v>108</v>
      </c>
      <c r="E339" s="8" t="s">
        <v>109</v>
      </c>
      <c r="F339" s="8">
        <v>5</v>
      </c>
      <c r="G339" s="23">
        <v>1981</v>
      </c>
      <c r="H339" s="8">
        <f>'[3]на 01.02.2015 г '!$AC$34</f>
        <v>70.9</v>
      </c>
      <c r="I339" s="8" t="s">
        <v>163</v>
      </c>
      <c r="J339" s="8" t="s">
        <v>169</v>
      </c>
      <c r="K339" s="21" t="s">
        <v>151</v>
      </c>
    </row>
    <row r="340" spans="1:11" ht="24">
      <c r="A340">
        <v>6</v>
      </c>
      <c r="B340" s="1">
        <f t="shared" si="3"/>
        <v>333</v>
      </c>
      <c r="C340" s="5" t="s">
        <v>10</v>
      </c>
      <c r="D340" s="8" t="s">
        <v>108</v>
      </c>
      <c r="E340" s="8" t="s">
        <v>110</v>
      </c>
      <c r="F340" s="8">
        <v>26</v>
      </c>
      <c r="G340" s="23">
        <v>1975</v>
      </c>
      <c r="H340" s="8">
        <f>'[3]на 01.02.2015 г '!$AC$37+82.2</f>
        <v>970.9000000000001</v>
      </c>
      <c r="I340" s="8" t="s">
        <v>163</v>
      </c>
      <c r="J340" s="8" t="s">
        <v>169</v>
      </c>
      <c r="K340" s="21" t="s">
        <v>151</v>
      </c>
    </row>
    <row r="341" spans="1:11" ht="24">
      <c r="A341">
        <v>7</v>
      </c>
      <c r="B341" s="1">
        <f t="shared" si="3"/>
        <v>334</v>
      </c>
      <c r="C341" s="5" t="s">
        <v>10</v>
      </c>
      <c r="D341" s="8" t="s">
        <v>108</v>
      </c>
      <c r="E341" s="8" t="s">
        <v>110</v>
      </c>
      <c r="F341" s="8">
        <v>28</v>
      </c>
      <c r="G341" s="23">
        <v>1973</v>
      </c>
      <c r="H341" s="8">
        <f>'[3]на 01.02.2015 г '!$AC$60+24.8+206.2</f>
        <v>604.5999999999999</v>
      </c>
      <c r="I341" s="8" t="s">
        <v>163</v>
      </c>
      <c r="J341" s="8" t="s">
        <v>169</v>
      </c>
      <c r="K341" s="21" t="s">
        <v>151</v>
      </c>
    </row>
    <row r="342" spans="1:11" ht="24">
      <c r="A342">
        <v>8</v>
      </c>
      <c r="B342" s="1">
        <f t="shared" si="3"/>
        <v>335</v>
      </c>
      <c r="C342" s="5" t="s">
        <v>10</v>
      </c>
      <c r="D342" s="8" t="s">
        <v>108</v>
      </c>
      <c r="E342" s="8" t="s">
        <v>110</v>
      </c>
      <c r="F342" s="8">
        <v>32</v>
      </c>
      <c r="G342" s="23">
        <v>1975</v>
      </c>
      <c r="H342" s="8">
        <f>'[3]на 01.02.2015 г '!$AC$78+89.8</f>
        <v>985.8</v>
      </c>
      <c r="I342" s="8" t="s">
        <v>163</v>
      </c>
      <c r="J342" s="8" t="s">
        <v>169</v>
      </c>
      <c r="K342" s="21" t="s">
        <v>151</v>
      </c>
    </row>
    <row r="343" spans="1:11" ht="24">
      <c r="A343">
        <v>9</v>
      </c>
      <c r="B343" s="1">
        <f t="shared" si="3"/>
        <v>336</v>
      </c>
      <c r="C343" s="5" t="s">
        <v>10</v>
      </c>
      <c r="D343" s="8" t="s">
        <v>108</v>
      </c>
      <c r="E343" s="8" t="s">
        <v>110</v>
      </c>
      <c r="F343" s="8">
        <v>34</v>
      </c>
      <c r="G343" s="23">
        <v>1973</v>
      </c>
      <c r="H343" s="8">
        <f>'[3]на 01.02.2015 г '!$AC$69+31.6</f>
        <v>396.40000000000003</v>
      </c>
      <c r="I343" s="8" t="s">
        <v>163</v>
      </c>
      <c r="J343" s="8" t="s">
        <v>169</v>
      </c>
      <c r="K343" s="21" t="s">
        <v>151</v>
      </c>
    </row>
    <row r="344" spans="1:11" ht="24">
      <c r="A344">
        <v>10</v>
      </c>
      <c r="B344" s="1">
        <f t="shared" si="3"/>
        <v>337</v>
      </c>
      <c r="C344" s="5" t="s">
        <v>10</v>
      </c>
      <c r="D344" s="8" t="s">
        <v>108</v>
      </c>
      <c r="E344" s="8" t="s">
        <v>110</v>
      </c>
      <c r="F344" s="8">
        <v>36</v>
      </c>
      <c r="G344" s="23">
        <v>1980</v>
      </c>
      <c r="H344" s="8">
        <f>'[3]на 01.02.2015 г '!$AC$101+57.6</f>
        <v>847.1</v>
      </c>
      <c r="I344" s="8" t="s">
        <v>163</v>
      </c>
      <c r="J344" s="8" t="s">
        <v>169</v>
      </c>
      <c r="K344" s="21" t="s">
        <v>151</v>
      </c>
    </row>
    <row r="345" spans="1:11" ht="24">
      <c r="A345">
        <v>11</v>
      </c>
      <c r="B345" s="1">
        <f t="shared" si="3"/>
        <v>338</v>
      </c>
      <c r="C345" s="5" t="s">
        <v>10</v>
      </c>
      <c r="D345" s="8" t="s">
        <v>108</v>
      </c>
      <c r="E345" s="8" t="s">
        <v>110</v>
      </c>
      <c r="F345" s="8">
        <v>18</v>
      </c>
      <c r="G345" s="23">
        <v>1973</v>
      </c>
      <c r="H345" s="8">
        <f>'[3]на 01.02.2015 г '!$AC$119</f>
        <v>44.5</v>
      </c>
      <c r="I345" s="8" t="s">
        <v>163</v>
      </c>
      <c r="J345" s="8" t="s">
        <v>169</v>
      </c>
      <c r="K345" s="21" t="s">
        <v>151</v>
      </c>
    </row>
    <row r="346" spans="1:11" ht="24">
      <c r="A346">
        <v>12</v>
      </c>
      <c r="B346" s="1">
        <f t="shared" si="3"/>
        <v>339</v>
      </c>
      <c r="C346" s="5" t="s">
        <v>10</v>
      </c>
      <c r="D346" s="8" t="s">
        <v>108</v>
      </c>
      <c r="E346" s="8" t="s">
        <v>110</v>
      </c>
      <c r="F346" s="8">
        <v>56</v>
      </c>
      <c r="G346" s="23">
        <v>1989</v>
      </c>
      <c r="H346" s="8">
        <f>'[3]на 01.02.2015 г '!$AC$123</f>
        <v>55.4</v>
      </c>
      <c r="I346" s="8" t="s">
        <v>163</v>
      </c>
      <c r="J346" s="8" t="s">
        <v>169</v>
      </c>
      <c r="K346" s="21" t="s">
        <v>151</v>
      </c>
    </row>
    <row r="347" spans="1:11" ht="24">
      <c r="A347">
        <v>13</v>
      </c>
      <c r="B347" s="1">
        <f t="shared" si="3"/>
        <v>340</v>
      </c>
      <c r="C347" s="5" t="s">
        <v>10</v>
      </c>
      <c r="D347" s="8" t="s">
        <v>108</v>
      </c>
      <c r="E347" s="8" t="s">
        <v>39</v>
      </c>
      <c r="F347" s="8">
        <v>1</v>
      </c>
      <c r="G347" s="23">
        <v>1975</v>
      </c>
      <c r="H347" s="8">
        <f>'[3]на 01.02.2015 г '!$AC$127</f>
        <v>75.6</v>
      </c>
      <c r="I347" s="8" t="s">
        <v>163</v>
      </c>
      <c r="J347" s="8" t="s">
        <v>169</v>
      </c>
      <c r="K347" s="21" t="s">
        <v>151</v>
      </c>
    </row>
    <row r="348" spans="1:11" ht="24">
      <c r="A348">
        <v>14</v>
      </c>
      <c r="B348" s="1">
        <f t="shared" si="3"/>
        <v>341</v>
      </c>
      <c r="C348" s="5" t="s">
        <v>10</v>
      </c>
      <c r="D348" s="8" t="s">
        <v>108</v>
      </c>
      <c r="E348" s="8" t="s">
        <v>39</v>
      </c>
      <c r="F348" s="8">
        <v>6</v>
      </c>
      <c r="G348" s="23">
        <v>1976</v>
      </c>
      <c r="H348" s="8">
        <f>'[3]на 01.02.2015 г '!$AC$134</f>
        <v>78.6</v>
      </c>
      <c r="I348" s="8" t="s">
        <v>163</v>
      </c>
      <c r="J348" s="8" t="s">
        <v>169</v>
      </c>
      <c r="K348" s="21" t="s">
        <v>151</v>
      </c>
    </row>
    <row r="349" spans="1:11" ht="24">
      <c r="A349">
        <v>15</v>
      </c>
      <c r="B349" s="1">
        <f t="shared" si="3"/>
        <v>342</v>
      </c>
      <c r="C349" s="5" t="s">
        <v>10</v>
      </c>
      <c r="D349" s="8" t="s">
        <v>108</v>
      </c>
      <c r="E349" s="8" t="s">
        <v>39</v>
      </c>
      <c r="F349" s="8">
        <v>7</v>
      </c>
      <c r="G349" s="23">
        <v>1975</v>
      </c>
      <c r="H349" s="8">
        <f>'[3]на 01.02.2015 г '!$AC$137</f>
        <v>40.6</v>
      </c>
      <c r="I349" s="8" t="s">
        <v>163</v>
      </c>
      <c r="J349" s="8" t="s">
        <v>169</v>
      </c>
      <c r="K349" s="21" t="s">
        <v>151</v>
      </c>
    </row>
    <row r="350" spans="1:11" ht="24">
      <c r="A350">
        <v>16</v>
      </c>
      <c r="B350" s="1">
        <f t="shared" si="3"/>
        <v>343</v>
      </c>
      <c r="C350" s="5" t="s">
        <v>10</v>
      </c>
      <c r="D350" s="8" t="s">
        <v>108</v>
      </c>
      <c r="E350" s="8" t="s">
        <v>39</v>
      </c>
      <c r="F350" s="8">
        <v>8</v>
      </c>
      <c r="G350" s="23">
        <v>1976</v>
      </c>
      <c r="H350" s="8">
        <f>'[3]на 01.02.2015 г '!$AC$139</f>
        <v>77.1</v>
      </c>
      <c r="I350" s="8" t="s">
        <v>163</v>
      </c>
      <c r="J350" s="8" t="s">
        <v>169</v>
      </c>
      <c r="K350" s="21" t="s">
        <v>151</v>
      </c>
    </row>
    <row r="351" spans="1:11" ht="24">
      <c r="A351">
        <v>17</v>
      </c>
      <c r="B351" s="1">
        <f t="shared" si="3"/>
        <v>344</v>
      </c>
      <c r="C351" s="5" t="s">
        <v>10</v>
      </c>
      <c r="D351" s="8" t="s">
        <v>108</v>
      </c>
      <c r="E351" s="8" t="s">
        <v>70</v>
      </c>
      <c r="F351" s="8">
        <v>12</v>
      </c>
      <c r="G351" s="23">
        <v>1971</v>
      </c>
      <c r="H351" s="8">
        <f>'[3]на 01.02.2015 г '!$AC$147</f>
        <v>27.4</v>
      </c>
      <c r="I351" s="8" t="s">
        <v>174</v>
      </c>
      <c r="J351" s="8" t="s">
        <v>175</v>
      </c>
      <c r="K351" s="21"/>
    </row>
    <row r="352" spans="1:11" ht="24">
      <c r="A352">
        <v>18</v>
      </c>
      <c r="B352" s="1">
        <f t="shared" si="3"/>
        <v>345</v>
      </c>
      <c r="C352" s="5" t="s">
        <v>10</v>
      </c>
      <c r="D352" s="8" t="s">
        <v>108</v>
      </c>
      <c r="E352" s="8" t="s">
        <v>28</v>
      </c>
      <c r="F352" s="8">
        <v>8</v>
      </c>
      <c r="G352" s="23">
        <v>1989</v>
      </c>
      <c r="H352" s="8">
        <f>'[3]на 01.02.2015 г '!$AC$151</f>
        <v>48.1</v>
      </c>
      <c r="I352" s="8" t="s">
        <v>174</v>
      </c>
      <c r="J352" s="8" t="s">
        <v>175</v>
      </c>
      <c r="K352" s="21"/>
    </row>
    <row r="353" spans="1:11" ht="24">
      <c r="A353">
        <v>19</v>
      </c>
      <c r="B353" s="1">
        <f t="shared" si="3"/>
        <v>346</v>
      </c>
      <c r="C353" s="5" t="s">
        <v>10</v>
      </c>
      <c r="D353" s="8" t="s">
        <v>108</v>
      </c>
      <c r="E353" s="8" t="s">
        <v>28</v>
      </c>
      <c r="F353" s="8">
        <v>26</v>
      </c>
      <c r="G353" s="23">
        <v>1989</v>
      </c>
      <c r="H353" s="8">
        <f>'[3]на 01.02.2015 г '!$AC$152</f>
        <v>74.6</v>
      </c>
      <c r="I353" s="8" t="s">
        <v>163</v>
      </c>
      <c r="J353" s="8" t="s">
        <v>169</v>
      </c>
      <c r="K353" s="21" t="s">
        <v>151</v>
      </c>
    </row>
    <row r="354" spans="1:11" ht="24">
      <c r="A354">
        <v>20</v>
      </c>
      <c r="B354" s="1">
        <f t="shared" si="3"/>
        <v>347</v>
      </c>
      <c r="C354" s="5" t="s">
        <v>10</v>
      </c>
      <c r="D354" s="8" t="s">
        <v>108</v>
      </c>
      <c r="E354" s="8" t="s">
        <v>28</v>
      </c>
      <c r="F354" s="8">
        <v>27</v>
      </c>
      <c r="G354" s="23">
        <v>1993</v>
      </c>
      <c r="H354" s="8">
        <f>'[3]на 01.02.2015 г '!$AC$155</f>
        <v>54.9</v>
      </c>
      <c r="I354" s="8" t="s">
        <v>163</v>
      </c>
      <c r="J354" s="8" t="s">
        <v>169</v>
      </c>
      <c r="K354" s="21" t="s">
        <v>151</v>
      </c>
    </row>
    <row r="355" spans="1:12" ht="24">
      <c r="A355">
        <v>21</v>
      </c>
      <c r="B355" s="1">
        <f t="shared" si="3"/>
        <v>348</v>
      </c>
      <c r="C355" s="5" t="s">
        <v>10</v>
      </c>
      <c r="D355" s="8" t="s">
        <v>108</v>
      </c>
      <c r="E355" s="8" t="s">
        <v>28</v>
      </c>
      <c r="F355" s="8">
        <v>40</v>
      </c>
      <c r="G355" s="23">
        <v>1988</v>
      </c>
      <c r="H355" s="8">
        <f>'[3]на 01.02.2015 г '!$AC$156</f>
        <v>46.5</v>
      </c>
      <c r="I355" s="8" t="s">
        <v>163</v>
      </c>
      <c r="J355" s="8" t="s">
        <v>169</v>
      </c>
      <c r="K355" s="21" t="s">
        <v>151</v>
      </c>
      <c r="L355" s="18">
        <f>SUM(H338:H355)</f>
        <v>4499.000000000001</v>
      </c>
    </row>
    <row r="356" spans="1:11" ht="24">
      <c r="A356">
        <v>22</v>
      </c>
      <c r="B356" s="1">
        <f t="shared" si="3"/>
        <v>349</v>
      </c>
      <c r="C356" s="5" t="s">
        <v>10</v>
      </c>
      <c r="D356" s="8" t="s">
        <v>187</v>
      </c>
      <c r="E356" s="8" t="s">
        <v>111</v>
      </c>
      <c r="F356" s="8">
        <v>2</v>
      </c>
      <c r="G356" s="23">
        <v>1985</v>
      </c>
      <c r="H356" s="8">
        <f>'[3]на 01.02.2015 г '!$AC$162</f>
        <v>74.9</v>
      </c>
      <c r="I356" s="8" t="s">
        <v>163</v>
      </c>
      <c r="J356" s="8" t="s">
        <v>169</v>
      </c>
      <c r="K356" s="21" t="s">
        <v>151</v>
      </c>
    </row>
    <row r="357" spans="1:11" ht="24">
      <c r="A357">
        <v>23</v>
      </c>
      <c r="B357" s="1">
        <f t="shared" si="3"/>
        <v>350</v>
      </c>
      <c r="C357" s="5" t="s">
        <v>10</v>
      </c>
      <c r="D357" s="8" t="s">
        <v>187</v>
      </c>
      <c r="E357" s="8" t="s">
        <v>111</v>
      </c>
      <c r="F357" s="8">
        <v>3</v>
      </c>
      <c r="G357" s="23">
        <v>1985</v>
      </c>
      <c r="H357" s="8">
        <f>'[3]на 01.02.2015 г '!$AC$165</f>
        <v>76.1</v>
      </c>
      <c r="I357" s="8" t="s">
        <v>163</v>
      </c>
      <c r="J357" s="8" t="s">
        <v>169</v>
      </c>
      <c r="K357" s="21" t="s">
        <v>151</v>
      </c>
    </row>
    <row r="358" spans="1:11" ht="24">
      <c r="A358">
        <v>24</v>
      </c>
      <c r="B358" s="1">
        <f t="shared" si="3"/>
        <v>351</v>
      </c>
      <c r="C358" s="5" t="s">
        <v>10</v>
      </c>
      <c r="D358" s="8" t="s">
        <v>187</v>
      </c>
      <c r="E358" s="8" t="s">
        <v>111</v>
      </c>
      <c r="F358" s="8">
        <v>7</v>
      </c>
      <c r="G358" s="23">
        <v>1987</v>
      </c>
      <c r="H358" s="8">
        <f>'[3]на 01.02.2015 г '!$AC$167</f>
        <v>75.3</v>
      </c>
      <c r="I358" s="8" t="s">
        <v>163</v>
      </c>
      <c r="J358" s="8" t="s">
        <v>169</v>
      </c>
      <c r="K358" s="21" t="s">
        <v>151</v>
      </c>
    </row>
    <row r="359" spans="1:11" ht="24">
      <c r="A359">
        <v>25</v>
      </c>
      <c r="B359" s="1">
        <f t="shared" si="3"/>
        <v>352</v>
      </c>
      <c r="C359" s="5" t="s">
        <v>10</v>
      </c>
      <c r="D359" s="8" t="s">
        <v>187</v>
      </c>
      <c r="E359" s="8" t="s">
        <v>111</v>
      </c>
      <c r="F359" s="8">
        <v>8</v>
      </c>
      <c r="G359" s="23">
        <v>1987</v>
      </c>
      <c r="H359" s="8">
        <f>'[3]на 01.02.2015 г '!$AC$170</f>
        <v>78.3</v>
      </c>
      <c r="I359" s="8" t="s">
        <v>163</v>
      </c>
      <c r="J359" s="8" t="s">
        <v>169</v>
      </c>
      <c r="K359" s="21" t="s">
        <v>151</v>
      </c>
    </row>
    <row r="360" spans="1:11" ht="24">
      <c r="A360">
        <v>26</v>
      </c>
      <c r="B360" s="1">
        <f t="shared" si="3"/>
        <v>353</v>
      </c>
      <c r="C360" s="5" t="s">
        <v>10</v>
      </c>
      <c r="D360" s="8" t="s">
        <v>187</v>
      </c>
      <c r="E360" s="8" t="s">
        <v>111</v>
      </c>
      <c r="F360" s="8">
        <v>10</v>
      </c>
      <c r="G360" s="8">
        <v>1988</v>
      </c>
      <c r="H360" s="8">
        <f>'[3]на 01.02.2015 г '!$AC$174</f>
        <v>80</v>
      </c>
      <c r="I360" s="8" t="s">
        <v>174</v>
      </c>
      <c r="J360" s="8" t="s">
        <v>175</v>
      </c>
      <c r="K360" s="21"/>
    </row>
    <row r="361" spans="1:11" ht="24">
      <c r="A361">
        <v>27</v>
      </c>
      <c r="B361" s="1">
        <f t="shared" si="3"/>
        <v>354</v>
      </c>
      <c r="C361" s="5" t="s">
        <v>10</v>
      </c>
      <c r="D361" s="8" t="s">
        <v>187</v>
      </c>
      <c r="E361" s="8" t="s">
        <v>112</v>
      </c>
      <c r="F361" s="8">
        <v>1</v>
      </c>
      <c r="G361" s="8">
        <v>1982</v>
      </c>
      <c r="H361" s="8">
        <f>'[3]на 01.02.2015 г '!$AC$175</f>
        <v>0</v>
      </c>
      <c r="I361" s="8" t="s">
        <v>174</v>
      </c>
      <c r="J361" s="8" t="s">
        <v>175</v>
      </c>
      <c r="K361" s="21"/>
    </row>
    <row r="362" spans="1:11" ht="24">
      <c r="A362">
        <v>28</v>
      </c>
      <c r="B362" s="1">
        <f t="shared" si="3"/>
        <v>355</v>
      </c>
      <c r="C362" s="5" t="s">
        <v>10</v>
      </c>
      <c r="D362" s="8" t="s">
        <v>187</v>
      </c>
      <c r="E362" s="8" t="s">
        <v>112</v>
      </c>
      <c r="F362" s="8">
        <v>2</v>
      </c>
      <c r="G362" s="8">
        <v>1982</v>
      </c>
      <c r="H362" s="8">
        <f>'[3]на 01.02.2015 г '!$AC$178</f>
        <v>73.1</v>
      </c>
      <c r="I362" s="8" t="s">
        <v>171</v>
      </c>
      <c r="J362" s="8" t="s">
        <v>172</v>
      </c>
      <c r="K362" s="21"/>
    </row>
    <row r="363" spans="1:11" ht="24">
      <c r="A363">
        <v>29</v>
      </c>
      <c r="B363" s="1">
        <f t="shared" si="3"/>
        <v>356</v>
      </c>
      <c r="C363" s="5" t="s">
        <v>10</v>
      </c>
      <c r="D363" s="8" t="s">
        <v>187</v>
      </c>
      <c r="E363" s="8" t="s">
        <v>112</v>
      </c>
      <c r="F363" s="8">
        <v>3</v>
      </c>
      <c r="G363" s="8">
        <v>1982</v>
      </c>
      <c r="H363" s="8">
        <f>'[3]на 01.02.2015 г '!$AC$179</f>
        <v>74.3</v>
      </c>
      <c r="I363" s="8" t="s">
        <v>163</v>
      </c>
      <c r="J363" s="8" t="s">
        <v>169</v>
      </c>
      <c r="K363" s="21" t="s">
        <v>151</v>
      </c>
    </row>
    <row r="364" spans="1:11" ht="24">
      <c r="A364">
        <v>30</v>
      </c>
      <c r="B364" s="1">
        <f t="shared" si="3"/>
        <v>357</v>
      </c>
      <c r="C364" s="5" t="s">
        <v>10</v>
      </c>
      <c r="D364" s="8" t="s">
        <v>187</v>
      </c>
      <c r="E364" s="8" t="s">
        <v>112</v>
      </c>
      <c r="F364" s="8">
        <v>7</v>
      </c>
      <c r="G364" s="8">
        <v>1982</v>
      </c>
      <c r="H364" s="8">
        <f>'[3]на 01.02.2015 г '!$AC$185</f>
        <v>145.39999999999998</v>
      </c>
      <c r="I364" s="8" t="s">
        <v>163</v>
      </c>
      <c r="J364" s="8" t="s">
        <v>169</v>
      </c>
      <c r="K364" s="21" t="s">
        <v>151</v>
      </c>
    </row>
    <row r="365" spans="1:11" ht="24">
      <c r="A365">
        <v>31</v>
      </c>
      <c r="B365" s="1">
        <f t="shared" si="3"/>
        <v>358</v>
      </c>
      <c r="C365" s="5" t="s">
        <v>10</v>
      </c>
      <c r="D365" s="8" t="s">
        <v>187</v>
      </c>
      <c r="E365" s="8" t="s">
        <v>112</v>
      </c>
      <c r="F365" s="8">
        <v>8</v>
      </c>
      <c r="G365" s="8">
        <v>1982</v>
      </c>
      <c r="H365" s="8">
        <f>'[3]на 01.02.2015 г '!$AC$188</f>
        <v>69.5</v>
      </c>
      <c r="I365" s="8" t="s">
        <v>163</v>
      </c>
      <c r="J365" s="8" t="s">
        <v>169</v>
      </c>
      <c r="K365" s="21" t="s">
        <v>151</v>
      </c>
    </row>
    <row r="366" spans="1:11" ht="24">
      <c r="A366">
        <v>32</v>
      </c>
      <c r="B366" s="1">
        <f t="shared" si="3"/>
        <v>359</v>
      </c>
      <c r="C366" s="5" t="s">
        <v>10</v>
      </c>
      <c r="D366" s="8" t="s">
        <v>187</v>
      </c>
      <c r="E366" s="8" t="s">
        <v>112</v>
      </c>
      <c r="F366" s="8">
        <v>9</v>
      </c>
      <c r="G366" s="8">
        <v>1982</v>
      </c>
      <c r="H366" s="8">
        <f>'[3]на 01.02.2015 г '!$AC$191</f>
        <v>74.9</v>
      </c>
      <c r="I366" s="8" t="s">
        <v>163</v>
      </c>
      <c r="J366" s="8" t="s">
        <v>169</v>
      </c>
      <c r="K366" s="21" t="s">
        <v>151</v>
      </c>
    </row>
    <row r="367" spans="1:11" ht="24">
      <c r="A367">
        <v>33</v>
      </c>
      <c r="B367" s="1">
        <f t="shared" si="3"/>
        <v>360</v>
      </c>
      <c r="C367" s="5" t="s">
        <v>10</v>
      </c>
      <c r="D367" s="8" t="s">
        <v>187</v>
      </c>
      <c r="E367" s="8" t="s">
        <v>112</v>
      </c>
      <c r="F367" s="8">
        <v>10</v>
      </c>
      <c r="G367" s="8">
        <v>1982</v>
      </c>
      <c r="H367" s="8">
        <f>'[3]на 01.02.2015 г '!$AC$194</f>
        <v>71.4</v>
      </c>
      <c r="I367" s="8" t="s">
        <v>163</v>
      </c>
      <c r="J367" s="8" t="s">
        <v>169</v>
      </c>
      <c r="K367" s="21" t="s">
        <v>151</v>
      </c>
    </row>
    <row r="368" spans="1:11" ht="24">
      <c r="A368">
        <v>34</v>
      </c>
      <c r="B368" s="1">
        <f t="shared" si="3"/>
        <v>361</v>
      </c>
      <c r="C368" s="5" t="s">
        <v>10</v>
      </c>
      <c r="D368" s="8" t="s">
        <v>187</v>
      </c>
      <c r="E368" s="8" t="s">
        <v>113</v>
      </c>
      <c r="F368" s="8">
        <v>17</v>
      </c>
      <c r="G368" s="8">
        <v>1988</v>
      </c>
      <c r="H368" s="8">
        <f>'[3]на 01.02.2015 г '!$AC$197</f>
        <v>44.2</v>
      </c>
      <c r="I368" s="8" t="s">
        <v>163</v>
      </c>
      <c r="J368" s="8" t="s">
        <v>169</v>
      </c>
      <c r="K368" s="21" t="s">
        <v>151</v>
      </c>
    </row>
    <row r="369" spans="1:11" ht="24">
      <c r="A369">
        <v>35</v>
      </c>
      <c r="B369" s="1">
        <f t="shared" si="3"/>
        <v>362</v>
      </c>
      <c r="C369" s="5" t="s">
        <v>10</v>
      </c>
      <c r="D369" s="8" t="s">
        <v>187</v>
      </c>
      <c r="E369" s="8" t="s">
        <v>114</v>
      </c>
      <c r="F369" s="8">
        <v>4</v>
      </c>
      <c r="G369" s="8">
        <v>1991</v>
      </c>
      <c r="H369" s="8">
        <f>'[3]на 01.02.2015 г '!$AC$200</f>
        <v>54.9</v>
      </c>
      <c r="I369" s="8" t="s">
        <v>163</v>
      </c>
      <c r="J369" s="8" t="s">
        <v>169</v>
      </c>
      <c r="K369" s="21" t="s">
        <v>151</v>
      </c>
    </row>
    <row r="370" spans="1:12" ht="24">
      <c r="A370">
        <v>36</v>
      </c>
      <c r="B370" s="1">
        <f t="shared" si="3"/>
        <v>363</v>
      </c>
      <c r="C370" s="5" t="s">
        <v>10</v>
      </c>
      <c r="D370" s="8" t="s">
        <v>187</v>
      </c>
      <c r="E370" s="8" t="s">
        <v>114</v>
      </c>
      <c r="F370" s="8">
        <v>6</v>
      </c>
      <c r="G370" s="8">
        <v>1991</v>
      </c>
      <c r="H370" s="8">
        <f>'[3]на 01.02.2015 г '!$AC$203</f>
        <v>109.80000000000001</v>
      </c>
      <c r="I370" s="8" t="s">
        <v>163</v>
      </c>
      <c r="J370" s="8" t="s">
        <v>186</v>
      </c>
      <c r="K370" s="21" t="s">
        <v>151</v>
      </c>
      <c r="L370" s="18">
        <f>SUM(H356:H370)</f>
        <v>1102.1</v>
      </c>
    </row>
    <row r="371" spans="1:11" ht="24">
      <c r="A371">
        <v>37</v>
      </c>
      <c r="B371" s="1">
        <f t="shared" si="3"/>
        <v>364</v>
      </c>
      <c r="C371" s="5" t="s">
        <v>10</v>
      </c>
      <c r="D371" s="8" t="s">
        <v>115</v>
      </c>
      <c r="E371" s="8" t="s">
        <v>70</v>
      </c>
      <c r="F371" s="8">
        <v>1</v>
      </c>
      <c r="G371" s="8">
        <v>1976</v>
      </c>
      <c r="H371" s="8">
        <f>'[3]на 01.02.2015 г '!$AC$212+44.4+423.9</f>
        <v>1191.1</v>
      </c>
      <c r="I371" s="8" t="s">
        <v>164</v>
      </c>
      <c r="J371" s="8" t="s">
        <v>169</v>
      </c>
      <c r="K371" s="21" t="s">
        <v>140</v>
      </c>
    </row>
    <row r="372" spans="1:11" ht="24">
      <c r="A372">
        <v>38</v>
      </c>
      <c r="B372" s="1">
        <f t="shared" si="3"/>
        <v>365</v>
      </c>
      <c r="C372" s="5" t="s">
        <v>10</v>
      </c>
      <c r="D372" s="8" t="s">
        <v>115</v>
      </c>
      <c r="E372" s="8" t="s">
        <v>70</v>
      </c>
      <c r="F372" s="8">
        <v>2</v>
      </c>
      <c r="G372" s="8">
        <v>1977</v>
      </c>
      <c r="H372" s="8">
        <f>'[3]на 01.02.2015 г '!$AC$229+46.6+400</f>
        <v>1160.9</v>
      </c>
      <c r="I372" s="8" t="s">
        <v>164</v>
      </c>
      <c r="J372" s="8" t="s">
        <v>169</v>
      </c>
      <c r="K372" s="21" t="s">
        <v>140</v>
      </c>
    </row>
    <row r="373" spans="1:11" ht="24">
      <c r="A373">
        <v>39</v>
      </c>
      <c r="B373" s="1">
        <f t="shared" si="3"/>
        <v>366</v>
      </c>
      <c r="C373" s="5" t="s">
        <v>10</v>
      </c>
      <c r="D373" s="8" t="s">
        <v>115</v>
      </c>
      <c r="E373" s="8" t="s">
        <v>70</v>
      </c>
      <c r="F373" s="8">
        <v>3</v>
      </c>
      <c r="G373" s="8">
        <v>1980</v>
      </c>
      <c r="H373" s="8">
        <f>'[3]на 01.02.2015 г '!$AC$246+130.5</f>
        <v>1087.7</v>
      </c>
      <c r="I373" s="8" t="s">
        <v>164</v>
      </c>
      <c r="J373" s="8" t="s">
        <v>169</v>
      </c>
      <c r="K373" s="21" t="s">
        <v>140</v>
      </c>
    </row>
    <row r="374" spans="1:11" ht="24">
      <c r="A374">
        <v>40</v>
      </c>
      <c r="B374" s="1">
        <f t="shared" si="3"/>
        <v>367</v>
      </c>
      <c r="C374" s="5" t="s">
        <v>10</v>
      </c>
      <c r="D374" s="8" t="s">
        <v>115</v>
      </c>
      <c r="E374" s="8" t="s">
        <v>70</v>
      </c>
      <c r="F374" s="8">
        <v>4</v>
      </c>
      <c r="G374" s="8">
        <v>1985</v>
      </c>
      <c r="H374" s="8">
        <f>'[3]на 01.02.2015 г '!$AC$270+96.5+128+701.8</f>
        <v>1959.6999999999998</v>
      </c>
      <c r="I374" s="8" t="s">
        <v>164</v>
      </c>
      <c r="J374" s="8" t="s">
        <v>169</v>
      </c>
      <c r="K374" s="21" t="s">
        <v>140</v>
      </c>
    </row>
    <row r="375" spans="1:11" ht="24">
      <c r="A375">
        <v>41</v>
      </c>
      <c r="B375" s="1">
        <f t="shared" si="3"/>
        <v>368</v>
      </c>
      <c r="C375" s="5" t="s">
        <v>10</v>
      </c>
      <c r="D375" s="8" t="s">
        <v>115</v>
      </c>
      <c r="E375" s="8" t="s">
        <v>116</v>
      </c>
      <c r="F375" s="8">
        <v>12</v>
      </c>
      <c r="G375" s="8">
        <v>1982</v>
      </c>
      <c r="H375" s="17">
        <f>'[3]на 01.02.2015 г '!$AC$295+84.7+121.5</f>
        <v>1942.6999999999998</v>
      </c>
      <c r="I375" s="8" t="s">
        <v>164</v>
      </c>
      <c r="J375" s="8" t="s">
        <v>169</v>
      </c>
      <c r="K375" s="21" t="s">
        <v>140</v>
      </c>
    </row>
    <row r="376" spans="1:11" ht="24">
      <c r="A376">
        <v>42</v>
      </c>
      <c r="B376" s="1">
        <f t="shared" si="3"/>
        <v>369</v>
      </c>
      <c r="C376" s="5" t="s">
        <v>10</v>
      </c>
      <c r="D376" s="8" t="s">
        <v>115</v>
      </c>
      <c r="E376" s="8" t="s">
        <v>35</v>
      </c>
      <c r="F376" s="8">
        <v>59</v>
      </c>
      <c r="G376" s="8">
        <v>1988</v>
      </c>
      <c r="H376" s="8">
        <f>'[3]на 01.02.2015 г '!$AC$336</f>
        <v>105.69999999999999</v>
      </c>
      <c r="I376" s="8" t="s">
        <v>164</v>
      </c>
      <c r="J376" s="8" t="s">
        <v>169</v>
      </c>
      <c r="K376" s="21" t="s">
        <v>140</v>
      </c>
    </row>
    <row r="377" spans="1:11" ht="24">
      <c r="A377">
        <v>43</v>
      </c>
      <c r="B377" s="1">
        <f t="shared" si="3"/>
        <v>370</v>
      </c>
      <c r="C377" s="5" t="s">
        <v>10</v>
      </c>
      <c r="D377" s="8" t="s">
        <v>115</v>
      </c>
      <c r="E377" s="8" t="s">
        <v>35</v>
      </c>
      <c r="F377" s="8">
        <v>95</v>
      </c>
      <c r="G377" s="23" t="s">
        <v>176</v>
      </c>
      <c r="H377" s="8">
        <f>'[3]на 01.02.2015 г '!$AC$339</f>
        <v>148.4</v>
      </c>
      <c r="I377" s="8" t="s">
        <v>164</v>
      </c>
      <c r="J377" s="8" t="s">
        <v>169</v>
      </c>
      <c r="K377" s="21" t="s">
        <v>140</v>
      </c>
    </row>
    <row r="378" spans="1:11" ht="24">
      <c r="A378">
        <v>44</v>
      </c>
      <c r="B378" s="1">
        <f t="shared" si="3"/>
        <v>371</v>
      </c>
      <c r="C378" s="5" t="s">
        <v>10</v>
      </c>
      <c r="D378" s="8" t="s">
        <v>115</v>
      </c>
      <c r="E378" s="8" t="s">
        <v>35</v>
      </c>
      <c r="F378" s="8">
        <v>111</v>
      </c>
      <c r="G378" s="8">
        <v>1988</v>
      </c>
      <c r="H378" s="8">
        <f>'[3]на 01.02.2015 г '!$AC$344</f>
        <v>73.7</v>
      </c>
      <c r="I378" s="8" t="s">
        <v>174</v>
      </c>
      <c r="J378" s="8" t="s">
        <v>175</v>
      </c>
      <c r="K378" s="21"/>
    </row>
    <row r="379" spans="1:11" ht="24">
      <c r="A379">
        <v>45</v>
      </c>
      <c r="B379" s="1">
        <f t="shared" si="3"/>
        <v>372</v>
      </c>
      <c r="C379" s="5" t="s">
        <v>10</v>
      </c>
      <c r="D379" s="8" t="s">
        <v>115</v>
      </c>
      <c r="E379" s="8" t="s">
        <v>117</v>
      </c>
      <c r="F379" s="8">
        <v>3</v>
      </c>
      <c r="G379" s="8">
        <v>1968</v>
      </c>
      <c r="H379" s="8">
        <f>'[3]на 01.02.2015 г '!$AC$348</f>
        <v>35.5</v>
      </c>
      <c r="I379" s="8" t="s">
        <v>164</v>
      </c>
      <c r="J379" s="8" t="s">
        <v>169</v>
      </c>
      <c r="K379" s="21" t="s">
        <v>140</v>
      </c>
    </row>
    <row r="380" spans="1:11" ht="24">
      <c r="A380">
        <v>46</v>
      </c>
      <c r="B380" s="1">
        <f t="shared" si="3"/>
        <v>373</v>
      </c>
      <c r="C380" s="5" t="s">
        <v>10</v>
      </c>
      <c r="D380" s="8" t="s">
        <v>115</v>
      </c>
      <c r="E380" s="8" t="s">
        <v>117</v>
      </c>
      <c r="F380" s="8">
        <v>22</v>
      </c>
      <c r="G380" s="8">
        <v>1971</v>
      </c>
      <c r="H380" s="8">
        <f>'[3]на 01.02.2015 г '!$AC$351</f>
        <v>58.7</v>
      </c>
      <c r="I380" s="8" t="s">
        <v>164</v>
      </c>
      <c r="J380" s="8" t="s">
        <v>169</v>
      </c>
      <c r="K380" s="21" t="s">
        <v>140</v>
      </c>
    </row>
    <row r="381" spans="1:12" ht="24">
      <c r="A381">
        <v>47</v>
      </c>
      <c r="B381" s="1">
        <f t="shared" si="3"/>
        <v>374</v>
      </c>
      <c r="C381" s="5" t="s">
        <v>10</v>
      </c>
      <c r="D381" s="8" t="s">
        <v>115</v>
      </c>
      <c r="E381" s="8" t="s">
        <v>118</v>
      </c>
      <c r="F381" s="8">
        <v>2</v>
      </c>
      <c r="G381" s="8">
        <v>1981</v>
      </c>
      <c r="H381" s="8">
        <f>'[3]на 01.02.2015 г '!$AC$333</f>
        <v>54</v>
      </c>
      <c r="I381" s="8" t="s">
        <v>164</v>
      </c>
      <c r="J381" s="8" t="s">
        <v>169</v>
      </c>
      <c r="K381" s="21" t="s">
        <v>140</v>
      </c>
      <c r="L381" s="18">
        <f>SUM(H371:H381)</f>
        <v>7818.0999999999985</v>
      </c>
    </row>
    <row r="382" spans="1:11" ht="24">
      <c r="A382">
        <v>48</v>
      </c>
      <c r="B382" s="1">
        <f t="shared" si="3"/>
        <v>375</v>
      </c>
      <c r="C382" s="5" t="s">
        <v>10</v>
      </c>
      <c r="D382" s="8" t="s">
        <v>119</v>
      </c>
      <c r="E382" s="8" t="s">
        <v>109</v>
      </c>
      <c r="F382" s="8">
        <v>2</v>
      </c>
      <c r="G382" s="8">
        <v>1959</v>
      </c>
      <c r="H382" s="8">
        <f>'[3]на 01.02.2015 г '!$AC$360</f>
        <v>45.1</v>
      </c>
      <c r="I382" s="8" t="s">
        <v>164</v>
      </c>
      <c r="J382" s="8" t="s">
        <v>169</v>
      </c>
      <c r="K382" s="21" t="s">
        <v>140</v>
      </c>
    </row>
    <row r="383" spans="1:11" ht="24">
      <c r="A383">
        <v>49</v>
      </c>
      <c r="B383" s="1">
        <f t="shared" si="3"/>
        <v>376</v>
      </c>
      <c r="C383" s="5" t="s">
        <v>10</v>
      </c>
      <c r="D383" s="8" t="s">
        <v>119</v>
      </c>
      <c r="E383" s="8" t="s">
        <v>109</v>
      </c>
      <c r="F383" s="8">
        <v>9</v>
      </c>
      <c r="G383" s="8">
        <v>1959</v>
      </c>
      <c r="H383" s="8">
        <f>'[3]на 01.02.2015 г '!$AC$361</f>
        <v>27.9</v>
      </c>
      <c r="I383" s="8" t="s">
        <v>164</v>
      </c>
      <c r="J383" s="8" t="s">
        <v>169</v>
      </c>
      <c r="K383" s="21" t="s">
        <v>140</v>
      </c>
    </row>
    <row r="384" spans="1:11" ht="24">
      <c r="A384">
        <v>50</v>
      </c>
      <c r="B384" s="1">
        <f t="shared" si="3"/>
        <v>377</v>
      </c>
      <c r="C384" s="5" t="s">
        <v>10</v>
      </c>
      <c r="D384" s="8" t="s">
        <v>119</v>
      </c>
      <c r="E384" s="8" t="s">
        <v>109</v>
      </c>
      <c r="F384" s="8">
        <v>3</v>
      </c>
      <c r="G384" s="8">
        <v>1971</v>
      </c>
      <c r="H384" s="8">
        <f>'[3]на 01.02.2015 г '!$AC$365</f>
        <v>61.8</v>
      </c>
      <c r="I384" s="8" t="s">
        <v>164</v>
      </c>
      <c r="J384" s="8" t="s">
        <v>169</v>
      </c>
      <c r="K384" s="21" t="s">
        <v>140</v>
      </c>
    </row>
    <row r="385" spans="1:11" ht="24">
      <c r="A385">
        <v>51</v>
      </c>
      <c r="B385" s="1">
        <f t="shared" si="3"/>
        <v>378</v>
      </c>
      <c r="C385" s="5" t="s">
        <v>10</v>
      </c>
      <c r="D385" s="8" t="s">
        <v>119</v>
      </c>
      <c r="E385" s="8" t="s">
        <v>31</v>
      </c>
      <c r="F385" s="8">
        <v>9</v>
      </c>
      <c r="G385" s="8">
        <v>1970</v>
      </c>
      <c r="H385" s="8">
        <f>'[3]на 01.02.2015 г '!$AC$372</f>
        <v>64.8</v>
      </c>
      <c r="I385" s="8" t="s">
        <v>164</v>
      </c>
      <c r="J385" s="8" t="s">
        <v>169</v>
      </c>
      <c r="K385" s="21" t="s">
        <v>140</v>
      </c>
    </row>
    <row r="386" spans="1:11" ht="24">
      <c r="A386">
        <v>52</v>
      </c>
      <c r="B386" s="1">
        <f t="shared" si="3"/>
        <v>379</v>
      </c>
      <c r="C386" s="5" t="s">
        <v>10</v>
      </c>
      <c r="D386" s="8" t="s">
        <v>119</v>
      </c>
      <c r="E386" s="8" t="s">
        <v>31</v>
      </c>
      <c r="F386" s="8">
        <v>44</v>
      </c>
      <c r="G386" s="8">
        <v>1972</v>
      </c>
      <c r="H386" s="8">
        <f>'[3]на 01.02.2015 г '!$AC$374</f>
        <v>32.1</v>
      </c>
      <c r="I386" s="8" t="s">
        <v>164</v>
      </c>
      <c r="J386" s="8" t="s">
        <v>169</v>
      </c>
      <c r="K386" s="21" t="s">
        <v>140</v>
      </c>
    </row>
    <row r="387" spans="1:12" ht="24">
      <c r="A387">
        <v>53</v>
      </c>
      <c r="B387" s="1">
        <f t="shared" si="3"/>
        <v>380</v>
      </c>
      <c r="C387" s="5" t="s">
        <v>10</v>
      </c>
      <c r="D387" s="8" t="s">
        <v>119</v>
      </c>
      <c r="E387" s="8" t="s">
        <v>31</v>
      </c>
      <c r="F387" s="8">
        <v>23</v>
      </c>
      <c r="G387" s="8">
        <v>1983</v>
      </c>
      <c r="H387" s="8">
        <f>'[3]на 01.02.2015 г '!$AC$377</f>
        <v>8.9</v>
      </c>
      <c r="I387" s="8" t="s">
        <v>164</v>
      </c>
      <c r="J387" s="8" t="s">
        <v>169</v>
      </c>
      <c r="K387" s="21" t="s">
        <v>140</v>
      </c>
      <c r="L387" s="18">
        <f>SUM(H382:H387)</f>
        <v>240.60000000000002</v>
      </c>
    </row>
    <row r="388" spans="1:11" ht="24">
      <c r="A388">
        <v>54</v>
      </c>
      <c r="B388" s="1">
        <f t="shared" si="3"/>
        <v>381</v>
      </c>
      <c r="C388" s="5" t="s">
        <v>10</v>
      </c>
      <c r="D388" s="8" t="s">
        <v>120</v>
      </c>
      <c r="E388" s="8" t="s">
        <v>77</v>
      </c>
      <c r="F388" s="8">
        <v>1</v>
      </c>
      <c r="G388" s="8">
        <v>1989</v>
      </c>
      <c r="H388" s="8">
        <f>'[3]на 01.02.2015 г '!$AC$385</f>
        <v>67.5</v>
      </c>
      <c r="I388" s="8" t="s">
        <v>164</v>
      </c>
      <c r="J388" s="8" t="s">
        <v>169</v>
      </c>
      <c r="K388" s="21" t="s">
        <v>140</v>
      </c>
    </row>
    <row r="389" spans="1:12" ht="24">
      <c r="A389">
        <v>55</v>
      </c>
      <c r="B389" s="1">
        <f t="shared" si="3"/>
        <v>382</v>
      </c>
      <c r="C389" s="5" t="s">
        <v>10</v>
      </c>
      <c r="D389" s="8" t="s">
        <v>120</v>
      </c>
      <c r="E389" s="8" t="s">
        <v>94</v>
      </c>
      <c r="F389" s="8">
        <v>31</v>
      </c>
      <c r="G389" s="8">
        <v>1989</v>
      </c>
      <c r="H389" s="8">
        <f>'[3]на 01.02.2015 г '!$AC$387</f>
        <v>68.6</v>
      </c>
      <c r="I389" s="8" t="s">
        <v>164</v>
      </c>
      <c r="J389" s="8" t="s">
        <v>169</v>
      </c>
      <c r="K389" s="21" t="s">
        <v>140</v>
      </c>
      <c r="L389" s="18">
        <f>SUM(H388:H389)</f>
        <v>136.1</v>
      </c>
    </row>
    <row r="390" spans="1:11" ht="24">
      <c r="A390">
        <v>56</v>
      </c>
      <c r="B390" s="1">
        <f t="shared" si="3"/>
        <v>383</v>
      </c>
      <c r="C390" s="5" t="s">
        <v>10</v>
      </c>
      <c r="D390" s="8" t="s">
        <v>121</v>
      </c>
      <c r="E390" s="8" t="s">
        <v>90</v>
      </c>
      <c r="F390" s="8">
        <v>45</v>
      </c>
      <c r="G390" s="8">
        <v>1988</v>
      </c>
      <c r="H390" s="8">
        <f>'[3]на 01.02.2015 г '!$AC$396</f>
        <v>49.2</v>
      </c>
      <c r="I390" s="8" t="s">
        <v>164</v>
      </c>
      <c r="J390" s="8" t="s">
        <v>169</v>
      </c>
      <c r="K390" s="21" t="s">
        <v>140</v>
      </c>
    </row>
    <row r="391" spans="1:11" ht="24">
      <c r="A391">
        <v>57</v>
      </c>
      <c r="B391" s="1">
        <f t="shared" si="3"/>
        <v>384</v>
      </c>
      <c r="C391" s="5" t="s">
        <v>10</v>
      </c>
      <c r="D391" s="8" t="s">
        <v>121</v>
      </c>
      <c r="E391" s="8" t="s">
        <v>90</v>
      </c>
      <c r="F391" s="8">
        <v>38</v>
      </c>
      <c r="G391" s="8">
        <v>1986</v>
      </c>
      <c r="H391" s="8">
        <f>'[3]на 01.02.2015 г '!$AC$399</f>
        <v>44.8</v>
      </c>
      <c r="I391" s="8" t="s">
        <v>164</v>
      </c>
      <c r="J391" s="8" t="s">
        <v>169</v>
      </c>
      <c r="K391" s="21" t="s">
        <v>140</v>
      </c>
    </row>
    <row r="392" spans="1:11" ht="24">
      <c r="A392">
        <v>58</v>
      </c>
      <c r="B392" s="1">
        <f t="shared" si="3"/>
        <v>385</v>
      </c>
      <c r="C392" s="5" t="s">
        <v>10</v>
      </c>
      <c r="D392" s="8" t="s">
        <v>121</v>
      </c>
      <c r="E392" s="8" t="s">
        <v>90</v>
      </c>
      <c r="F392" s="8">
        <v>20</v>
      </c>
      <c r="G392" s="8">
        <v>1963</v>
      </c>
      <c r="H392" s="8">
        <f>'[3]на 01.02.2015 г '!$AC$401</f>
        <v>52.3</v>
      </c>
      <c r="I392" s="8" t="s">
        <v>164</v>
      </c>
      <c r="J392" s="8" t="s">
        <v>169</v>
      </c>
      <c r="K392" s="21" t="s">
        <v>140</v>
      </c>
    </row>
    <row r="393" spans="1:11" ht="24">
      <c r="A393">
        <v>59</v>
      </c>
      <c r="B393" s="1">
        <f t="shared" si="3"/>
        <v>386</v>
      </c>
      <c r="C393" s="5" t="s">
        <v>10</v>
      </c>
      <c r="D393" s="8" t="s">
        <v>121</v>
      </c>
      <c r="E393" s="8" t="s">
        <v>90</v>
      </c>
      <c r="F393" s="8">
        <v>13</v>
      </c>
      <c r="G393" s="8">
        <v>1959</v>
      </c>
      <c r="H393" s="8">
        <f>'[3]на 01.02.2015 г '!$AC$402</f>
        <v>35.2</v>
      </c>
      <c r="I393" s="8" t="s">
        <v>164</v>
      </c>
      <c r="J393" s="8" t="s">
        <v>169</v>
      </c>
      <c r="K393" s="21" t="s">
        <v>140</v>
      </c>
    </row>
    <row r="394" spans="1:11" ht="24">
      <c r="A394">
        <v>60</v>
      </c>
      <c r="B394" s="1">
        <f t="shared" si="3"/>
        <v>387</v>
      </c>
      <c r="C394" s="5" t="s">
        <v>10</v>
      </c>
      <c r="D394" s="8" t="s">
        <v>121</v>
      </c>
      <c r="E394" s="8" t="s">
        <v>90</v>
      </c>
      <c r="F394" s="8">
        <v>7</v>
      </c>
      <c r="G394" s="8">
        <v>1962</v>
      </c>
      <c r="H394" s="8">
        <f>'[3]на 01.02.2015 г '!$AC$403</f>
        <v>80.5</v>
      </c>
      <c r="I394" s="8" t="s">
        <v>164</v>
      </c>
      <c r="J394" s="8" t="s">
        <v>169</v>
      </c>
      <c r="K394" s="21" t="s">
        <v>140</v>
      </c>
    </row>
    <row r="395" spans="1:12" ht="24">
      <c r="A395">
        <v>61</v>
      </c>
      <c r="B395" s="1">
        <f t="shared" si="3"/>
        <v>388</v>
      </c>
      <c r="C395" s="5" t="s">
        <v>10</v>
      </c>
      <c r="D395" s="8" t="s">
        <v>121</v>
      </c>
      <c r="E395" s="8" t="s">
        <v>90</v>
      </c>
      <c r="F395" s="8">
        <v>37</v>
      </c>
      <c r="G395" s="8">
        <v>1960</v>
      </c>
      <c r="H395" s="8">
        <f>'[3]на 01.02.2015 г '!$AC$408</f>
        <v>52.7</v>
      </c>
      <c r="I395" s="8" t="s">
        <v>164</v>
      </c>
      <c r="J395" s="8" t="s">
        <v>169</v>
      </c>
      <c r="K395" s="21" t="s">
        <v>140</v>
      </c>
      <c r="L395" s="18">
        <f>SUM(H390:H395)</f>
        <v>314.7</v>
      </c>
    </row>
    <row r="396" spans="1:11" ht="24">
      <c r="A396">
        <v>62</v>
      </c>
      <c r="B396" s="1">
        <f t="shared" si="3"/>
        <v>389</v>
      </c>
      <c r="C396" s="5" t="s">
        <v>10</v>
      </c>
      <c r="D396" s="8" t="s">
        <v>122</v>
      </c>
      <c r="E396" s="8" t="s">
        <v>37</v>
      </c>
      <c r="F396" s="8">
        <v>21</v>
      </c>
      <c r="G396" s="8">
        <v>1982</v>
      </c>
      <c r="H396" s="8">
        <f>'[3]на 01.02.2015 г '!$AC$416</f>
        <v>35.9</v>
      </c>
      <c r="I396" s="8" t="s">
        <v>165</v>
      </c>
      <c r="J396" s="8" t="s">
        <v>169</v>
      </c>
      <c r="K396" s="21" t="s">
        <v>144</v>
      </c>
    </row>
    <row r="397" spans="1:11" ht="24">
      <c r="A397">
        <v>63</v>
      </c>
      <c r="B397" s="1">
        <f t="shared" si="3"/>
        <v>390</v>
      </c>
      <c r="C397" s="5" t="s">
        <v>10</v>
      </c>
      <c r="D397" s="8" t="s">
        <v>122</v>
      </c>
      <c r="E397" s="8" t="s">
        <v>37</v>
      </c>
      <c r="F397" s="8">
        <v>27</v>
      </c>
      <c r="G397" s="8">
        <v>1986</v>
      </c>
      <c r="H397" s="8">
        <f>'[3]на 01.02.2015 г '!$AC$420</f>
        <v>40.5</v>
      </c>
      <c r="I397" s="8" t="s">
        <v>165</v>
      </c>
      <c r="J397" s="8" t="s">
        <v>169</v>
      </c>
      <c r="K397" s="21" t="s">
        <v>144</v>
      </c>
    </row>
    <row r="398" spans="1:11" ht="24">
      <c r="A398">
        <v>64</v>
      </c>
      <c r="B398" s="1">
        <f t="shared" si="3"/>
        <v>391</v>
      </c>
      <c r="C398" s="5" t="s">
        <v>10</v>
      </c>
      <c r="D398" s="8" t="s">
        <v>122</v>
      </c>
      <c r="E398" s="8" t="s">
        <v>37</v>
      </c>
      <c r="F398" s="8">
        <v>32</v>
      </c>
      <c r="G398" s="8">
        <v>1976</v>
      </c>
      <c r="H398" s="8">
        <f>'[3]на 01.02.2015 г '!$AC$421</f>
        <v>56.21</v>
      </c>
      <c r="I398" s="8" t="s">
        <v>165</v>
      </c>
      <c r="J398" s="8" t="s">
        <v>169</v>
      </c>
      <c r="K398" s="21" t="s">
        <v>144</v>
      </c>
    </row>
    <row r="399" spans="1:11" ht="24">
      <c r="A399">
        <v>65</v>
      </c>
      <c r="B399" s="1">
        <f t="shared" si="3"/>
        <v>392</v>
      </c>
      <c r="C399" s="5" t="s">
        <v>10</v>
      </c>
      <c r="D399" s="8" t="s">
        <v>122</v>
      </c>
      <c r="E399" s="8" t="s">
        <v>37</v>
      </c>
      <c r="F399" s="8">
        <v>75</v>
      </c>
      <c r="G399" s="8">
        <v>1985</v>
      </c>
      <c r="H399" s="8">
        <f>'[3]на 01.02.2015 г '!$AC$423+57.6</f>
        <v>791.6</v>
      </c>
      <c r="I399" s="8" t="s">
        <v>165</v>
      </c>
      <c r="J399" s="8" t="s">
        <v>169</v>
      </c>
      <c r="K399" s="21" t="s">
        <v>144</v>
      </c>
    </row>
    <row r="400" spans="1:11" ht="24">
      <c r="A400">
        <v>66</v>
      </c>
      <c r="B400" s="1">
        <f aca="true" t="shared" si="4" ref="B400:B430">B399+1</f>
        <v>393</v>
      </c>
      <c r="C400" s="5" t="s">
        <v>10</v>
      </c>
      <c r="D400" s="8" t="s">
        <v>122</v>
      </c>
      <c r="E400" s="8" t="s">
        <v>37</v>
      </c>
      <c r="F400" s="8" t="s">
        <v>185</v>
      </c>
      <c r="G400" s="8">
        <v>1982</v>
      </c>
      <c r="H400" s="8">
        <f>'[3]на 01.02.2015 г '!$AC$442</f>
        <v>35.9</v>
      </c>
      <c r="I400" s="8" t="s">
        <v>174</v>
      </c>
      <c r="J400" s="8" t="s">
        <v>175</v>
      </c>
      <c r="K400" s="21"/>
    </row>
    <row r="401" spans="1:11" ht="24">
      <c r="A401">
        <v>67</v>
      </c>
      <c r="B401" s="1">
        <f t="shared" si="4"/>
        <v>394</v>
      </c>
      <c r="C401" s="5" t="s">
        <v>10</v>
      </c>
      <c r="D401" s="8" t="s">
        <v>122</v>
      </c>
      <c r="E401" s="8" t="s">
        <v>123</v>
      </c>
      <c r="F401" s="8">
        <v>4</v>
      </c>
      <c r="G401" s="8">
        <v>1985</v>
      </c>
      <c r="H401" s="8">
        <f>'[3]на 01.02.2015 г '!$AC$443</f>
        <v>98</v>
      </c>
      <c r="I401" s="8" t="s">
        <v>165</v>
      </c>
      <c r="J401" s="8" t="s">
        <v>169</v>
      </c>
      <c r="K401" s="21" t="s">
        <v>144</v>
      </c>
    </row>
    <row r="402" spans="1:12" ht="24">
      <c r="A402">
        <v>68</v>
      </c>
      <c r="B402" s="1">
        <f t="shared" si="4"/>
        <v>395</v>
      </c>
      <c r="C402" s="5" t="s">
        <v>10</v>
      </c>
      <c r="D402" s="8" t="s">
        <v>122</v>
      </c>
      <c r="E402" s="8" t="s">
        <v>124</v>
      </c>
      <c r="F402" s="8">
        <v>1</v>
      </c>
      <c r="G402" s="8">
        <v>1984</v>
      </c>
      <c r="H402" s="8">
        <f>'[3]на 01.02.2015 г '!$AC$446</f>
        <v>49</v>
      </c>
      <c r="I402" s="8" t="s">
        <v>165</v>
      </c>
      <c r="J402" s="8" t="s">
        <v>169</v>
      </c>
      <c r="K402" s="21" t="s">
        <v>144</v>
      </c>
      <c r="L402" s="18">
        <f>SUM(H396:H402)</f>
        <v>1107.1100000000001</v>
      </c>
    </row>
    <row r="403" spans="1:12" ht="24">
      <c r="A403">
        <v>69</v>
      </c>
      <c r="B403" s="1">
        <f t="shared" si="4"/>
        <v>396</v>
      </c>
      <c r="C403" s="5" t="s">
        <v>10</v>
      </c>
      <c r="D403" s="8" t="s">
        <v>125</v>
      </c>
      <c r="E403" s="8" t="s">
        <v>94</v>
      </c>
      <c r="F403" s="8">
        <v>48</v>
      </c>
      <c r="G403" s="23">
        <v>1986</v>
      </c>
      <c r="H403" s="8">
        <f>'[3]на 01.02.2015 г '!$AC$455</f>
        <v>46.2</v>
      </c>
      <c r="I403" s="8" t="s">
        <v>163</v>
      </c>
      <c r="J403" s="8" t="s">
        <v>169</v>
      </c>
      <c r="K403" s="21" t="s">
        <v>151</v>
      </c>
      <c r="L403" s="18">
        <f>H403</f>
        <v>46.2</v>
      </c>
    </row>
    <row r="404" spans="1:11" ht="24">
      <c r="A404">
        <v>70</v>
      </c>
      <c r="B404" s="1">
        <f t="shared" si="4"/>
        <v>397</v>
      </c>
      <c r="C404" s="5" t="s">
        <v>10</v>
      </c>
      <c r="D404" s="8" t="s">
        <v>126</v>
      </c>
      <c r="E404" s="8" t="s">
        <v>59</v>
      </c>
      <c r="F404" s="8">
        <v>25</v>
      </c>
      <c r="G404" s="23">
        <v>1975</v>
      </c>
      <c r="H404" s="8">
        <f>'[3]на 01.02.2015 г '!$AC$466</f>
        <v>66</v>
      </c>
      <c r="I404" s="8" t="s">
        <v>163</v>
      </c>
      <c r="J404" s="8" t="s">
        <v>169</v>
      </c>
      <c r="K404" s="21" t="s">
        <v>151</v>
      </c>
    </row>
    <row r="405" spans="1:11" ht="24">
      <c r="A405">
        <v>71</v>
      </c>
      <c r="B405" s="1">
        <f t="shared" si="4"/>
        <v>398</v>
      </c>
      <c r="C405" s="5" t="s">
        <v>10</v>
      </c>
      <c r="D405" s="8" t="s">
        <v>126</v>
      </c>
      <c r="E405" s="8" t="s">
        <v>59</v>
      </c>
      <c r="F405" s="8">
        <v>27</v>
      </c>
      <c r="G405" s="23">
        <v>1978</v>
      </c>
      <c r="H405" s="8">
        <f>'[3]на 01.02.2015 г '!$AC$469</f>
        <v>82.6</v>
      </c>
      <c r="I405" s="8" t="s">
        <v>163</v>
      </c>
      <c r="J405" s="8" t="s">
        <v>169</v>
      </c>
      <c r="K405" s="21" t="s">
        <v>151</v>
      </c>
    </row>
    <row r="406" spans="1:11" ht="24">
      <c r="A406">
        <v>72</v>
      </c>
      <c r="B406" s="1">
        <f t="shared" si="4"/>
        <v>399</v>
      </c>
      <c r="C406" s="5" t="s">
        <v>10</v>
      </c>
      <c r="D406" s="8" t="s">
        <v>126</v>
      </c>
      <c r="E406" s="8" t="s">
        <v>59</v>
      </c>
      <c r="F406" s="8">
        <v>31</v>
      </c>
      <c r="G406" s="23">
        <v>1978</v>
      </c>
      <c r="H406" s="8">
        <f>'[3]на 01.02.2015 г '!$AC$472</f>
        <v>95</v>
      </c>
      <c r="I406" s="8" t="s">
        <v>163</v>
      </c>
      <c r="J406" s="8" t="s">
        <v>169</v>
      </c>
      <c r="K406" s="21" t="s">
        <v>151</v>
      </c>
    </row>
    <row r="407" spans="1:11" ht="24">
      <c r="A407">
        <v>73</v>
      </c>
      <c r="B407" s="1">
        <f t="shared" si="4"/>
        <v>400</v>
      </c>
      <c r="C407" s="5" t="s">
        <v>10</v>
      </c>
      <c r="D407" s="8" t="s">
        <v>126</v>
      </c>
      <c r="E407" s="8" t="s">
        <v>59</v>
      </c>
      <c r="F407" s="8">
        <v>33</v>
      </c>
      <c r="G407" s="23">
        <v>1985</v>
      </c>
      <c r="H407" s="8">
        <f>'[3]на 01.02.2015 г '!$AC$475</f>
        <v>78</v>
      </c>
      <c r="I407" s="8" t="s">
        <v>163</v>
      </c>
      <c r="J407" s="8" t="s">
        <v>169</v>
      </c>
      <c r="K407" s="21" t="s">
        <v>151</v>
      </c>
    </row>
    <row r="408" spans="1:11" ht="24">
      <c r="A408">
        <v>74</v>
      </c>
      <c r="B408" s="1">
        <f t="shared" si="4"/>
        <v>401</v>
      </c>
      <c r="C408" s="5" t="s">
        <v>10</v>
      </c>
      <c r="D408" s="8" t="s">
        <v>126</v>
      </c>
      <c r="E408" s="8" t="s">
        <v>59</v>
      </c>
      <c r="F408" s="8">
        <v>21</v>
      </c>
      <c r="G408" s="23">
        <v>1990</v>
      </c>
      <c r="H408" s="8">
        <f>'[3]на 01.02.2015 г '!$AC$478</f>
        <v>56</v>
      </c>
      <c r="I408" s="8" t="s">
        <v>174</v>
      </c>
      <c r="J408" s="8" t="s">
        <v>175</v>
      </c>
      <c r="K408" s="21"/>
    </row>
    <row r="409" spans="1:12" ht="24">
      <c r="A409">
        <v>75</v>
      </c>
      <c r="B409" s="1">
        <f t="shared" si="4"/>
        <v>402</v>
      </c>
      <c r="C409" s="5" t="s">
        <v>10</v>
      </c>
      <c r="D409" s="8" t="s">
        <v>126</v>
      </c>
      <c r="E409" s="8" t="s">
        <v>59</v>
      </c>
      <c r="F409" s="8">
        <v>20</v>
      </c>
      <c r="G409" s="23">
        <v>1989</v>
      </c>
      <c r="H409" s="8">
        <f>'[3]на 01.02.2015 г '!$AC$485</f>
        <v>49</v>
      </c>
      <c r="I409" s="8" t="s">
        <v>163</v>
      </c>
      <c r="J409" s="8" t="s">
        <v>169</v>
      </c>
      <c r="K409" s="21" t="s">
        <v>151</v>
      </c>
      <c r="L409" s="18">
        <f>SUM(H404:H409)</f>
        <v>426.6</v>
      </c>
    </row>
    <row r="410" spans="1:11" ht="24">
      <c r="A410">
        <v>76</v>
      </c>
      <c r="B410" s="1">
        <f t="shared" si="4"/>
        <v>403</v>
      </c>
      <c r="C410" s="5" t="s">
        <v>10</v>
      </c>
      <c r="D410" s="8" t="s">
        <v>127</v>
      </c>
      <c r="E410" s="8" t="s">
        <v>128</v>
      </c>
      <c r="F410" s="8">
        <v>11</v>
      </c>
      <c r="G410" s="23" t="s">
        <v>176</v>
      </c>
      <c r="H410" s="8">
        <f>'[3]на 01.02.2015 г '!$AC$493</f>
        <v>71.3</v>
      </c>
      <c r="I410" s="8" t="s">
        <v>174</v>
      </c>
      <c r="J410" s="8" t="s">
        <v>175</v>
      </c>
      <c r="K410" s="21"/>
    </row>
    <row r="411" spans="1:12" ht="24">
      <c r="A411">
        <v>77</v>
      </c>
      <c r="B411" s="1">
        <f t="shared" si="4"/>
        <v>404</v>
      </c>
      <c r="C411" s="5" t="s">
        <v>10</v>
      </c>
      <c r="D411" s="8" t="s">
        <v>127</v>
      </c>
      <c r="E411" s="8" t="s">
        <v>128</v>
      </c>
      <c r="F411" s="8">
        <v>5</v>
      </c>
      <c r="G411" s="23">
        <v>1986</v>
      </c>
      <c r="H411" s="8">
        <f>'[3]на 01.02.2015 г '!$AC$495</f>
        <v>73.1</v>
      </c>
      <c r="I411" s="8" t="s">
        <v>174</v>
      </c>
      <c r="J411" s="8" t="s">
        <v>175</v>
      </c>
      <c r="K411" s="21"/>
      <c r="L411" s="18">
        <f>SUM(H410:H411)</f>
        <v>144.39999999999998</v>
      </c>
    </row>
    <row r="412" spans="1:11" ht="24">
      <c r="A412">
        <v>78</v>
      </c>
      <c r="B412" s="1">
        <f t="shared" si="4"/>
        <v>405</v>
      </c>
      <c r="C412" s="5" t="s">
        <v>10</v>
      </c>
      <c r="D412" s="8" t="s">
        <v>129</v>
      </c>
      <c r="E412" s="8" t="s">
        <v>55</v>
      </c>
      <c r="F412" s="8" t="s">
        <v>130</v>
      </c>
      <c r="G412" s="23" t="s">
        <v>176</v>
      </c>
      <c r="H412" s="9">
        <f>'[3]на 01.02.2015 г '!$AC$503+85.2</f>
        <v>990.1999999999999</v>
      </c>
      <c r="I412" s="8" t="s">
        <v>174</v>
      </c>
      <c r="J412" s="8" t="s">
        <v>175</v>
      </c>
      <c r="K412" s="21"/>
    </row>
    <row r="413" spans="1:12" ht="24">
      <c r="A413">
        <v>79</v>
      </c>
      <c r="B413" s="1">
        <f t="shared" si="4"/>
        <v>406</v>
      </c>
      <c r="C413" s="5" t="s">
        <v>10</v>
      </c>
      <c r="D413" s="8" t="s">
        <v>129</v>
      </c>
      <c r="E413" s="8" t="s">
        <v>55</v>
      </c>
      <c r="F413" s="8">
        <v>4</v>
      </c>
      <c r="G413" s="23">
        <v>1978</v>
      </c>
      <c r="H413" s="9">
        <f>'[3]на 01.02.2015 г '!$AC$526+46.3+56.8</f>
        <v>850.1</v>
      </c>
      <c r="I413" s="8" t="s">
        <v>174</v>
      </c>
      <c r="J413" s="8" t="s">
        <v>175</v>
      </c>
      <c r="K413" s="21"/>
      <c r="L413" s="14">
        <f>SUM(H412:H413)</f>
        <v>1840.3</v>
      </c>
    </row>
    <row r="414" spans="1:11" ht="24">
      <c r="A414">
        <v>80</v>
      </c>
      <c r="B414" s="1">
        <f t="shared" si="4"/>
        <v>407</v>
      </c>
      <c r="C414" s="5" t="s">
        <v>10</v>
      </c>
      <c r="D414" s="8" t="s">
        <v>188</v>
      </c>
      <c r="E414" s="8" t="s">
        <v>131</v>
      </c>
      <c r="F414" s="8">
        <v>5</v>
      </c>
      <c r="G414" s="23">
        <v>1974</v>
      </c>
      <c r="H414" s="9">
        <f>'[3]на 01.02.2015 г '!$AC$551+85.2</f>
        <v>960.8999999999999</v>
      </c>
      <c r="I414" s="8" t="s">
        <v>166</v>
      </c>
      <c r="J414" s="8" t="s">
        <v>169</v>
      </c>
      <c r="K414" s="21" t="s">
        <v>146</v>
      </c>
    </row>
    <row r="415" spans="1:11" ht="24">
      <c r="A415">
        <v>81</v>
      </c>
      <c r="B415" s="1">
        <f t="shared" si="4"/>
        <v>408</v>
      </c>
      <c r="C415" s="5" t="s">
        <v>10</v>
      </c>
      <c r="D415" s="8" t="s">
        <v>188</v>
      </c>
      <c r="E415" s="8" t="s">
        <v>131</v>
      </c>
      <c r="F415" s="8">
        <v>7</v>
      </c>
      <c r="G415" s="23">
        <v>1984</v>
      </c>
      <c r="H415" s="9">
        <f>'[3]на 01.02.2015 г '!$AC$574+49.2+443.7</f>
        <v>1705.2</v>
      </c>
      <c r="I415" s="8" t="s">
        <v>166</v>
      </c>
      <c r="J415" s="8" t="s">
        <v>169</v>
      </c>
      <c r="K415" s="21" t="s">
        <v>146</v>
      </c>
    </row>
    <row r="416" spans="1:12" ht="24">
      <c r="A416">
        <v>82</v>
      </c>
      <c r="B416" s="1">
        <f t="shared" si="4"/>
        <v>409</v>
      </c>
      <c r="C416" s="5" t="s">
        <v>10</v>
      </c>
      <c r="D416" s="8" t="s">
        <v>188</v>
      </c>
      <c r="E416" s="8" t="s">
        <v>73</v>
      </c>
      <c r="F416" s="8">
        <v>45</v>
      </c>
      <c r="G416" s="23">
        <v>1991</v>
      </c>
      <c r="H416" s="8">
        <f>'[3]на 01.02.2015 г '!$AC$599</f>
        <v>52.9</v>
      </c>
      <c r="I416" s="8" t="s">
        <v>174</v>
      </c>
      <c r="J416" s="8" t="s">
        <v>175</v>
      </c>
      <c r="K416" s="21"/>
      <c r="L416" s="14">
        <f>SUM(H414:H416)</f>
        <v>2719</v>
      </c>
    </row>
    <row r="417" spans="1:11" ht="24">
      <c r="A417">
        <v>83</v>
      </c>
      <c r="B417" s="1">
        <f t="shared" si="4"/>
        <v>410</v>
      </c>
      <c r="C417" s="5" t="s">
        <v>10</v>
      </c>
      <c r="D417" s="8" t="s">
        <v>132</v>
      </c>
      <c r="E417" s="8" t="s">
        <v>25</v>
      </c>
      <c r="F417" s="8">
        <v>3</v>
      </c>
      <c r="G417" s="8">
        <v>1973</v>
      </c>
      <c r="H417" s="9">
        <f>'[3]на 01.02.2015 г '!$AC$605+53.8</f>
        <v>769.5000000000001</v>
      </c>
      <c r="I417" s="8" t="s">
        <v>167</v>
      </c>
      <c r="J417" s="8" t="s">
        <v>169</v>
      </c>
      <c r="K417" s="21" t="s">
        <v>150</v>
      </c>
    </row>
    <row r="418" spans="1:11" ht="24">
      <c r="A418">
        <v>84</v>
      </c>
      <c r="B418" s="1">
        <f t="shared" si="4"/>
        <v>411</v>
      </c>
      <c r="C418" s="5" t="s">
        <v>10</v>
      </c>
      <c r="D418" s="8" t="s">
        <v>132</v>
      </c>
      <c r="E418" s="8" t="s">
        <v>25</v>
      </c>
      <c r="F418" s="8">
        <v>5</v>
      </c>
      <c r="G418" s="8">
        <v>1979</v>
      </c>
      <c r="H418" s="9">
        <f>'[3]на 01.02.2015 г '!$AC$622+46.2+49.2+467.4</f>
        <v>1314.3</v>
      </c>
      <c r="I418" s="8" t="s">
        <v>167</v>
      </c>
      <c r="J418" s="8" t="s">
        <v>169</v>
      </c>
      <c r="K418" s="21" t="s">
        <v>150</v>
      </c>
    </row>
    <row r="419" spans="1:11" ht="24">
      <c r="A419">
        <v>85</v>
      </c>
      <c r="B419" s="1">
        <f t="shared" si="4"/>
        <v>412</v>
      </c>
      <c r="C419" s="5" t="s">
        <v>10</v>
      </c>
      <c r="D419" s="8" t="s">
        <v>132</v>
      </c>
      <c r="E419" s="8" t="s">
        <v>25</v>
      </c>
      <c r="F419" s="8">
        <v>7</v>
      </c>
      <c r="G419" s="8">
        <v>1973</v>
      </c>
      <c r="H419" s="9">
        <f>'[3]на 01.02.2015 г '!$AC$640+53.8</f>
        <v>784.8999999999999</v>
      </c>
      <c r="I419" s="8" t="s">
        <v>167</v>
      </c>
      <c r="J419" s="8" t="s">
        <v>169</v>
      </c>
      <c r="K419" s="21" t="s">
        <v>150</v>
      </c>
    </row>
    <row r="420" spans="1:11" ht="24">
      <c r="A420">
        <v>86</v>
      </c>
      <c r="B420" s="1">
        <f t="shared" si="4"/>
        <v>413</v>
      </c>
      <c r="C420" s="5" t="s">
        <v>10</v>
      </c>
      <c r="D420" s="8" t="s">
        <v>132</v>
      </c>
      <c r="E420" s="8" t="s">
        <v>25</v>
      </c>
      <c r="F420" s="8">
        <v>14</v>
      </c>
      <c r="G420" s="23" t="s">
        <v>176</v>
      </c>
      <c r="H420" s="8">
        <f>'[3]на 01.02.2015 г '!$AC$657</f>
        <v>59.9</v>
      </c>
      <c r="I420" s="8" t="s">
        <v>171</v>
      </c>
      <c r="J420" s="8" t="s">
        <v>172</v>
      </c>
      <c r="K420" s="21"/>
    </row>
    <row r="421" spans="1:11" ht="24">
      <c r="A421">
        <v>87</v>
      </c>
      <c r="B421" s="1">
        <f t="shared" si="4"/>
        <v>414</v>
      </c>
      <c r="C421" s="5" t="s">
        <v>10</v>
      </c>
      <c r="D421" s="8" t="s">
        <v>132</v>
      </c>
      <c r="E421" s="8" t="s">
        <v>28</v>
      </c>
      <c r="F421" s="8">
        <v>17</v>
      </c>
      <c r="G421" s="23">
        <v>1987</v>
      </c>
      <c r="H421" s="8">
        <f>'[3]на 01.02.2015 г '!$AC$662</f>
        <v>76.7</v>
      </c>
      <c r="I421" s="8" t="s">
        <v>174</v>
      </c>
      <c r="J421" s="8" t="s">
        <v>175</v>
      </c>
      <c r="K421" s="21"/>
    </row>
    <row r="422" spans="1:11" ht="24">
      <c r="A422">
        <v>88</v>
      </c>
      <c r="B422" s="1">
        <f t="shared" si="4"/>
        <v>415</v>
      </c>
      <c r="C422" s="5" t="s">
        <v>10</v>
      </c>
      <c r="D422" s="8" t="s">
        <v>132</v>
      </c>
      <c r="E422" s="8" t="s">
        <v>35</v>
      </c>
      <c r="F422" s="8">
        <v>49</v>
      </c>
      <c r="G422" s="23">
        <v>1981</v>
      </c>
      <c r="H422" s="8">
        <f>'[3]на 01.02.2015 г '!$AC$663+'[3]на 01.02.2015 г '!$AC$664</f>
        <v>88.6</v>
      </c>
      <c r="I422" s="8" t="s">
        <v>174</v>
      </c>
      <c r="J422" s="8" t="s">
        <v>175</v>
      </c>
      <c r="K422" s="21"/>
    </row>
    <row r="423" spans="1:11" ht="24">
      <c r="A423">
        <v>89</v>
      </c>
      <c r="B423" s="1">
        <f t="shared" si="4"/>
        <v>416</v>
      </c>
      <c r="C423" s="5" t="s">
        <v>10</v>
      </c>
      <c r="D423" s="8" t="s">
        <v>132</v>
      </c>
      <c r="E423" s="8" t="s">
        <v>133</v>
      </c>
      <c r="F423" s="8">
        <v>1</v>
      </c>
      <c r="G423" s="23">
        <v>1978</v>
      </c>
      <c r="H423" s="8">
        <f>'[3]на 01.02.2015 г '!$AC$666</f>
        <v>48.8</v>
      </c>
      <c r="I423" s="8" t="s">
        <v>174</v>
      </c>
      <c r="J423" s="8" t="s">
        <v>175</v>
      </c>
      <c r="K423" s="21"/>
    </row>
    <row r="424" spans="1:11" ht="24">
      <c r="A424">
        <v>90</v>
      </c>
      <c r="B424" s="1">
        <f t="shared" si="4"/>
        <v>417</v>
      </c>
      <c r="C424" s="5" t="s">
        <v>10</v>
      </c>
      <c r="D424" s="8" t="s">
        <v>132</v>
      </c>
      <c r="E424" s="8" t="s">
        <v>133</v>
      </c>
      <c r="F424" s="8">
        <v>3</v>
      </c>
      <c r="G424" s="23">
        <v>1977</v>
      </c>
      <c r="H424" s="8">
        <f>'[3]на 01.02.2015 г '!$AC$667</f>
        <v>57.8</v>
      </c>
      <c r="I424" s="8" t="s">
        <v>174</v>
      </c>
      <c r="J424" s="8" t="s">
        <v>175</v>
      </c>
      <c r="K424" s="21"/>
    </row>
    <row r="425" spans="1:11" ht="24">
      <c r="A425">
        <v>91</v>
      </c>
      <c r="B425" s="1">
        <f t="shared" si="4"/>
        <v>418</v>
      </c>
      <c r="C425" s="5" t="s">
        <v>10</v>
      </c>
      <c r="D425" s="8" t="s">
        <v>132</v>
      </c>
      <c r="E425" s="8" t="s">
        <v>133</v>
      </c>
      <c r="F425" s="8">
        <v>23</v>
      </c>
      <c r="G425" s="23">
        <v>1987</v>
      </c>
      <c r="H425" s="8">
        <f>'[3]на 01.02.2015 г '!$AC$668+'[3]на 01.02.2015 г '!$AC$669</f>
        <v>112.80000000000001</v>
      </c>
      <c r="I425" s="8" t="s">
        <v>174</v>
      </c>
      <c r="J425" s="8" t="s">
        <v>175</v>
      </c>
      <c r="K425" s="21"/>
    </row>
    <row r="426" spans="1:12" ht="24">
      <c r="A426">
        <v>92</v>
      </c>
      <c r="B426" s="1">
        <f t="shared" si="4"/>
        <v>419</v>
      </c>
      <c r="C426" s="5" t="s">
        <v>10</v>
      </c>
      <c r="D426" s="8" t="s">
        <v>132</v>
      </c>
      <c r="E426" s="8" t="s">
        <v>134</v>
      </c>
      <c r="F426" s="8">
        <v>8</v>
      </c>
      <c r="G426" s="23" t="s">
        <v>176</v>
      </c>
      <c r="H426" s="8">
        <f>'[3]на 01.02.2015 г '!$AC$670</f>
        <v>63.3</v>
      </c>
      <c r="I426" s="8" t="s">
        <v>174</v>
      </c>
      <c r="J426" s="8" t="s">
        <v>175</v>
      </c>
      <c r="K426" s="21"/>
      <c r="L426" s="14">
        <f>SUM(H417:H426)</f>
        <v>3376.6000000000004</v>
      </c>
    </row>
    <row r="427" spans="1:12" ht="24">
      <c r="A427">
        <v>93</v>
      </c>
      <c r="B427" s="1">
        <f t="shared" si="4"/>
        <v>420</v>
      </c>
      <c r="C427" s="5" t="s">
        <v>10</v>
      </c>
      <c r="D427" s="8" t="s">
        <v>135</v>
      </c>
      <c r="E427" s="8" t="s">
        <v>136</v>
      </c>
      <c r="F427" s="8">
        <v>25</v>
      </c>
      <c r="G427" s="23">
        <v>1971</v>
      </c>
      <c r="H427" s="9">
        <f>'[3]на 01.02.2015 г '!$AC$677</f>
        <v>50.7</v>
      </c>
      <c r="I427" s="8" t="s">
        <v>174</v>
      </c>
      <c r="J427" s="8" t="s">
        <v>175</v>
      </c>
      <c r="K427" s="21"/>
      <c r="L427" s="14">
        <f>H427</f>
        <v>50.7</v>
      </c>
    </row>
    <row r="428" spans="1:11" ht="24">
      <c r="A428">
        <v>94</v>
      </c>
      <c r="B428" s="1">
        <f t="shared" si="4"/>
        <v>421</v>
      </c>
      <c r="C428" s="5" t="s">
        <v>10</v>
      </c>
      <c r="D428" s="8" t="s">
        <v>137</v>
      </c>
      <c r="E428" s="8" t="s">
        <v>138</v>
      </c>
      <c r="F428" s="8">
        <v>32</v>
      </c>
      <c r="G428" s="23">
        <v>1984</v>
      </c>
      <c r="H428" s="8">
        <f>'[3]на 01.02.2015 г '!$AC$683</f>
        <v>41.8</v>
      </c>
      <c r="I428" s="8" t="s">
        <v>174</v>
      </c>
      <c r="J428" s="8" t="s">
        <v>175</v>
      </c>
      <c r="K428" s="21"/>
    </row>
    <row r="429" spans="1:11" ht="24">
      <c r="A429">
        <v>95</v>
      </c>
      <c r="B429" s="1">
        <f t="shared" si="4"/>
        <v>422</v>
      </c>
      <c r="C429" s="5" t="s">
        <v>10</v>
      </c>
      <c r="D429" s="8" t="s">
        <v>137</v>
      </c>
      <c r="E429" s="8" t="s">
        <v>138</v>
      </c>
      <c r="F429" s="8">
        <v>8</v>
      </c>
      <c r="G429" s="23">
        <v>1988</v>
      </c>
      <c r="H429" s="8">
        <f>'[3]на 01.02.2015 г '!$AC$684+'[3]на 01.02.2015 г '!$AC$685</f>
        <v>101.9</v>
      </c>
      <c r="I429" s="8" t="s">
        <v>174</v>
      </c>
      <c r="J429" s="8" t="s">
        <v>175</v>
      </c>
      <c r="K429" s="21"/>
    </row>
    <row r="430" spans="1:13" ht="24">
      <c r="A430">
        <v>96</v>
      </c>
      <c r="B430" s="1">
        <f t="shared" si="4"/>
        <v>423</v>
      </c>
      <c r="C430" s="5" t="s">
        <v>10</v>
      </c>
      <c r="D430" s="8" t="s">
        <v>137</v>
      </c>
      <c r="E430" s="8" t="s">
        <v>138</v>
      </c>
      <c r="F430" s="8">
        <v>2</v>
      </c>
      <c r="G430" s="23">
        <v>1992</v>
      </c>
      <c r="H430" s="8">
        <f>'[3]на 01.02.2015 г '!$AC$686</f>
        <v>75.1</v>
      </c>
      <c r="I430" s="8" t="s">
        <v>174</v>
      </c>
      <c r="J430" s="8" t="s">
        <v>175</v>
      </c>
      <c r="K430" s="21"/>
      <c r="L430" s="18">
        <f>SUM(H428:H430)</f>
        <v>218.79999999999998</v>
      </c>
      <c r="M430" s="12">
        <f>L337+L355+L370+L381+L387+L389+L395+L402+L403+L409+L411+L413+L416+L426+L427+L430</f>
        <v>24906.010000000002</v>
      </c>
    </row>
    <row r="431" spans="2:11" ht="12.75">
      <c r="B431" s="1"/>
      <c r="C431" s="5"/>
      <c r="D431" s="8"/>
      <c r="E431" s="8"/>
      <c r="F431" s="8"/>
      <c r="G431" s="8"/>
      <c r="H431" s="8"/>
      <c r="I431" s="8"/>
      <c r="J431" s="8"/>
      <c r="K431" s="21"/>
    </row>
    <row r="432" spans="2:11" ht="12.75">
      <c r="B432" s="1"/>
      <c r="C432" s="5"/>
      <c r="D432" s="8"/>
      <c r="E432" s="8"/>
      <c r="F432" s="8"/>
      <c r="G432" s="8"/>
      <c r="H432" s="8"/>
      <c r="I432" s="8"/>
      <c r="J432" s="8"/>
      <c r="K432" s="21"/>
    </row>
    <row r="433" spans="2:11" ht="12.75">
      <c r="B433" s="1"/>
      <c r="C433" s="5"/>
      <c r="D433" s="8"/>
      <c r="E433" s="8"/>
      <c r="F433" s="8"/>
      <c r="G433" s="8"/>
      <c r="H433" s="27">
        <f>SUM(H8:H432)</f>
        <v>155232.92999999996</v>
      </c>
      <c r="I433" s="8"/>
      <c r="J433" s="8"/>
      <c r="K433" s="21"/>
    </row>
    <row r="434" spans="2:11" ht="12.75">
      <c r="B434" s="2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2:11" ht="12.75">
      <c r="B435" s="2"/>
      <c r="C435" s="15"/>
      <c r="D435" s="15"/>
      <c r="E435" s="15"/>
      <c r="F435" s="15"/>
      <c r="G435" s="15"/>
      <c r="H435" s="15"/>
      <c r="I435" s="15"/>
      <c r="J435" s="15"/>
      <c r="K435" s="15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</sheetData>
  <sheetProtection password="CC0F" sheet="1" objects="1" scenarios="1"/>
  <mergeCells count="8">
    <mergeCell ref="B1:J1"/>
    <mergeCell ref="I6:I7"/>
    <mergeCell ref="J6:J7"/>
    <mergeCell ref="B3:J3"/>
    <mergeCell ref="B6:B7"/>
    <mergeCell ref="C6:F6"/>
    <mergeCell ref="G6:G7"/>
    <mergeCell ref="H6:H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Unit_1</cp:lastModifiedBy>
  <cp:lastPrinted>2015-04-14T04:01:26Z</cp:lastPrinted>
  <dcterms:created xsi:type="dcterms:W3CDTF">2015-02-17T11:38:33Z</dcterms:created>
  <dcterms:modified xsi:type="dcterms:W3CDTF">2015-04-16T03:08:10Z</dcterms:modified>
  <cp:category/>
  <cp:version/>
  <cp:contentType/>
  <cp:contentStatus/>
</cp:coreProperties>
</file>