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firstSheet="3" activeTab="3"/>
  </bookViews>
  <sheets>
    <sheet name="очередность рем." sheetId="1" state="hidden" r:id="rId1"/>
    <sheet name="реестр по кап.ремонту" sheetId="2" state="hidden" r:id="rId2"/>
    <sheet name="АКТ по дому" sheetId="3" state="hidden" r:id="rId3"/>
    <sheet name="Сведения" sheetId="4" r:id="rId4"/>
  </sheets>
  <definedNames>
    <definedName name="_xlnm.Print_Titles" localSheetId="0">'очередность рем.'!$5:$5</definedName>
    <definedName name="_xlnm.Print_Titles" localSheetId="1">'реестр по кап.ремонту'!$6:$6</definedName>
    <definedName name="_xlnm.Print_Titles" localSheetId="3">'Сведения'!$A:$C,'Сведения'!$8:$10</definedName>
  </definedNames>
  <calcPr fullCalcOnLoad="1"/>
</workbook>
</file>

<file path=xl/sharedStrings.xml><?xml version="1.0" encoding="utf-8"?>
<sst xmlns="http://schemas.openxmlformats.org/spreadsheetml/2006/main" count="15552" uniqueCount="553">
  <si>
    <t>66:20:2001001:283</t>
  </si>
  <si>
    <t>66:20:2301001:316</t>
  </si>
  <si>
    <t>66:20:2301001:315</t>
  </si>
  <si>
    <t>66:20:2701001:105</t>
  </si>
  <si>
    <t>66:20:2701001:96</t>
  </si>
  <si>
    <t>66:20:2701001:102</t>
  </si>
  <si>
    <t>66:20:2701001:103</t>
  </si>
  <si>
    <t>66:20:2701001:101</t>
  </si>
  <si>
    <t>66:20:3201001:258</t>
  </si>
  <si>
    <t>66:20:3801001:322</t>
  </si>
  <si>
    <t>66:20:3801001:323</t>
  </si>
  <si>
    <t>66:20:3801001:381</t>
  </si>
  <si>
    <t>66:20:3004001:188</t>
  </si>
  <si>
    <t>66:20:3004001:166</t>
  </si>
  <si>
    <t>66:20:3004001:167</t>
  </si>
  <si>
    <t>66:20:3004001:169</t>
  </si>
  <si>
    <t>66:20:3004001:170</t>
  </si>
  <si>
    <t>66:20:3003001:241</t>
  </si>
  <si>
    <t>66:20:3003001:242</t>
  </si>
  <si>
    <t>66:20:3003001:93</t>
  </si>
  <si>
    <t>12.1992</t>
  </si>
  <si>
    <t>10.1992</t>
  </si>
  <si>
    <t>08.1993</t>
  </si>
  <si>
    <t>11.1992</t>
  </si>
  <si>
    <t>04.1999</t>
  </si>
  <si>
    <t>07.1998</t>
  </si>
  <si>
    <t>06.1993</t>
  </si>
  <si>
    <t>12.1997</t>
  </si>
  <si>
    <t>10.2011</t>
  </si>
  <si>
    <t>04.2011</t>
  </si>
  <si>
    <t>07.1994</t>
  </si>
  <si>
    <t>08.2001</t>
  </si>
  <si>
    <t>05.1996</t>
  </si>
  <si>
    <t>12.2010</t>
  </si>
  <si>
    <t>07.1992</t>
  </si>
  <si>
    <t>12.2012</t>
  </si>
  <si>
    <t>03.1993</t>
  </si>
  <si>
    <t>10.2001</t>
  </si>
  <si>
    <t>05.1995</t>
  </si>
  <si>
    <t>10.1993</t>
  </si>
  <si>
    <t>02.1993</t>
  </si>
  <si>
    <t>06.1996</t>
  </si>
  <si>
    <t>10.1998</t>
  </si>
  <si>
    <t>10.2008</t>
  </si>
  <si>
    <t>04.2002</t>
  </si>
  <si>
    <t>07.2002</t>
  </si>
  <si>
    <t>06.1992</t>
  </si>
  <si>
    <t>03.1997</t>
  </si>
  <si>
    <t>12.2004</t>
  </si>
  <si>
    <t>10.1994</t>
  </si>
  <si>
    <t>01.1992</t>
  </si>
  <si>
    <t>05.1992</t>
  </si>
  <si>
    <t>04.1995</t>
  </si>
  <si>
    <t>01.1994</t>
  </si>
  <si>
    <t>06.2012</t>
  </si>
  <si>
    <t>03.2013</t>
  </si>
  <si>
    <t>03.2012</t>
  </si>
  <si>
    <t>07.2009</t>
  </si>
  <si>
    <t>09.1998</t>
  </si>
  <si>
    <t>02.2009</t>
  </si>
  <si>
    <t>04.2010</t>
  </si>
  <si>
    <t>05.1997</t>
  </si>
  <si>
    <t>09.1997</t>
  </si>
  <si>
    <t>09.1999</t>
  </si>
  <si>
    <t>10.1997</t>
  </si>
  <si>
    <t>03.1998</t>
  </si>
  <si>
    <t>11.1993</t>
  </si>
  <si>
    <t>01.1995</t>
  </si>
  <si>
    <t>08.1994</t>
  </si>
  <si>
    <t>05.1993</t>
  </si>
  <si>
    <t>04.1993</t>
  </si>
  <si>
    <t>11.1997</t>
  </si>
  <si>
    <t>12.1999</t>
  </si>
  <si>
    <t>07.2007</t>
  </si>
  <si>
    <t>09.2005</t>
  </si>
  <si>
    <t>04.08</t>
  </si>
  <si>
    <t>02.1999</t>
  </si>
  <si>
    <t>12.2001</t>
  </si>
  <si>
    <t>11.2004</t>
  </si>
  <si>
    <t>05.2013</t>
  </si>
  <si>
    <t>09.2010</t>
  </si>
  <si>
    <t>08.2004</t>
  </si>
  <si>
    <t>03.2003</t>
  </si>
  <si>
    <t>11.2002</t>
  </si>
  <si>
    <t>08.2003</t>
  </si>
  <si>
    <t>01.2013</t>
  </si>
  <si>
    <t>07.2000</t>
  </si>
  <si>
    <t>04.1998</t>
  </si>
  <si>
    <t>металл</t>
  </si>
  <si>
    <t>металополимер</t>
  </si>
  <si>
    <t>уст.</t>
  </si>
  <si>
    <t>н.пр.</t>
  </si>
  <si>
    <t>2379/01/54-00</t>
  </si>
  <si>
    <t>1980/ 5</t>
  </si>
  <si>
    <t>1986/ 5</t>
  </si>
  <si>
    <t>1971/ 16</t>
  </si>
  <si>
    <t>1992/ 5</t>
  </si>
  <si>
    <t>1998/ 5</t>
  </si>
  <si>
    <t>1979/ 5</t>
  </si>
  <si>
    <t>1981/ 5</t>
  </si>
  <si>
    <t>1978/ 5</t>
  </si>
  <si>
    <t>2008/ 38</t>
  </si>
  <si>
    <t>1982/ 5</t>
  </si>
  <si>
    <t>1988/ 5</t>
  </si>
  <si>
    <t>1996/ 5</t>
  </si>
  <si>
    <t>1978/  5</t>
  </si>
  <si>
    <t>1994/ 5</t>
  </si>
  <si>
    <t>2008/ 33</t>
  </si>
  <si>
    <t>1977/ 5</t>
  </si>
  <si>
    <t>1973/ 5</t>
  </si>
  <si>
    <t>1975/ 5</t>
  </si>
  <si>
    <t>1977/ 29</t>
  </si>
  <si>
    <t>2008/ 46</t>
  </si>
  <si>
    <t>1984/ 5</t>
  </si>
  <si>
    <t>1983/ 5</t>
  </si>
  <si>
    <t>2008/ 24</t>
  </si>
  <si>
    <t>2008/ 47</t>
  </si>
  <si>
    <t>1970/ 65</t>
  </si>
  <si>
    <t>1972/ 5</t>
  </si>
  <si>
    <t>1987/ 5</t>
  </si>
  <si>
    <t>1997/ 10</t>
  </si>
  <si>
    <t>1997/ 35</t>
  </si>
  <si>
    <t>1982/ 20</t>
  </si>
  <si>
    <t>1995/ 15</t>
  </si>
  <si>
    <t>1989/ 5</t>
  </si>
  <si>
    <t>1977/ 15</t>
  </si>
  <si>
    <t>1983/ 15</t>
  </si>
  <si>
    <t>1976/ 5</t>
  </si>
  <si>
    <t>1985/ 5</t>
  </si>
  <si>
    <t>2008/ 44</t>
  </si>
  <si>
    <t>1998/ 31</t>
  </si>
  <si>
    <t>1989/ 15</t>
  </si>
  <si>
    <t>1986/ 50</t>
  </si>
  <si>
    <t>1989/ 10</t>
  </si>
  <si>
    <t>1983/ 30</t>
  </si>
  <si>
    <t>1984/ 35</t>
  </si>
  <si>
    <t>1999/ 31</t>
  </si>
  <si>
    <t>1993/ 5</t>
  </si>
  <si>
    <t>1985/ 28</t>
  </si>
  <si>
    <t>1985/ 30</t>
  </si>
  <si>
    <t>1985/ 46</t>
  </si>
  <si>
    <t>1991/ 5</t>
  </si>
  <si>
    <t>количество лифтов, шт</t>
  </si>
  <si>
    <t>нет</t>
  </si>
  <si>
    <t>Теплоснабжение</t>
  </si>
  <si>
    <t>материал</t>
  </si>
  <si>
    <t>наличие общедомового прибора учета</t>
  </si>
  <si>
    <t>дата проведения последнего капремонта</t>
  </si>
  <si>
    <t>% износа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</si>
  <si>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</si>
  <si>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</si>
  <si>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</si>
  <si>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</si>
  <si>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водоотведение</t>
  </si>
  <si>
    <t>Инженерное оборудование</t>
  </si>
  <si>
    <t>Лифтовое оборудование</t>
  </si>
  <si>
    <t>фундамент</t>
  </si>
  <si>
    <t>фасад</t>
  </si>
  <si>
    <t>кровля</t>
  </si>
  <si>
    <t>подвальные помещения</t>
  </si>
  <si>
    <t>МОП (лестничные клетки)</t>
  </si>
  <si>
    <t>общий процент износа жилого дома</t>
  </si>
  <si>
    <t>Финансово-платежная дисциплина собственников помещений в многоквартирном доме</t>
  </si>
  <si>
    <t>Конструктивные элементы жилого дома</t>
  </si>
  <si>
    <t>Площадь жилых помещений, кв.м</t>
  </si>
  <si>
    <t>Год постройки</t>
  </si>
  <si>
    <t>Площадь нежилых помещений, кв.м</t>
  </si>
  <si>
    <t>Общая площадь жилого дома, кв.м</t>
  </si>
  <si>
    <t>Этажность</t>
  </si>
  <si>
    <t>Инвентарный номер дома (присвоенный БТИ)</t>
  </si>
  <si>
    <t>Кадастровый номер земельного участка</t>
  </si>
  <si>
    <t>адрес (наименование населенного пункта, улицы, номер дома и корпуса)</t>
  </si>
  <si>
    <t>Наименование муниципального образования</t>
  </si>
  <si>
    <t>Адрес</t>
  </si>
  <si>
    <t>Общие сведения о многоквартирном доме</t>
  </si>
  <si>
    <t>Количество квартир в доме, шт.</t>
  </si>
  <si>
    <t>Дата первой приватизации помещения в многоквартирном доме</t>
  </si>
  <si>
    <t>№ п\п</t>
  </si>
  <si>
    <t>ленточный</t>
  </si>
  <si>
    <t>каменные</t>
  </si>
  <si>
    <t>шиферная</t>
  </si>
  <si>
    <t>бетонный</t>
  </si>
  <si>
    <t>кирпичные</t>
  </si>
  <si>
    <t>бетонное</t>
  </si>
  <si>
    <t>бутовый</t>
  </si>
  <si>
    <t>бутовой</t>
  </si>
  <si>
    <t>панели</t>
  </si>
  <si>
    <t>ж/бетонные</t>
  </si>
  <si>
    <t>крупно-блочный</t>
  </si>
  <si>
    <t>крупно-блочные</t>
  </si>
  <si>
    <t>панельные</t>
  </si>
  <si>
    <t>бетонные</t>
  </si>
  <si>
    <t>742/01/54-00</t>
  </si>
  <si>
    <t>ж/б панели</t>
  </si>
  <si>
    <t>бутовые столбы</t>
  </si>
  <si>
    <t>322/01/54-00</t>
  </si>
  <si>
    <t>бутовый ленточный</t>
  </si>
  <si>
    <t>333/01/54-00</t>
  </si>
  <si>
    <t>сборный железобетонный</t>
  </si>
  <si>
    <t>бревенчатые</t>
  </si>
  <si>
    <t>шлакоблочный</t>
  </si>
  <si>
    <t>ж/б плиты</t>
  </si>
  <si>
    <t>мягко-совмещен.</t>
  </si>
  <si>
    <t>кр.легкобет.блоки</t>
  </si>
  <si>
    <t>367/01/30-00</t>
  </si>
  <si>
    <t>железобетонный</t>
  </si>
  <si>
    <t>568-1/54</t>
  </si>
  <si>
    <t>ленточный сплошной</t>
  </si>
  <si>
    <t>леточный бутовый</t>
  </si>
  <si>
    <t>ленточный блочный</t>
  </si>
  <si>
    <t>блочные</t>
  </si>
  <si>
    <t>блочный</t>
  </si>
  <si>
    <t>ж/б панели с кирпичем</t>
  </si>
  <si>
    <t>крупно-панельный</t>
  </si>
  <si>
    <t>железбетоные</t>
  </si>
  <si>
    <t>кирпичный</t>
  </si>
  <si>
    <t>шлакоблочные панели</t>
  </si>
  <si>
    <t>мягкосовмещенн.</t>
  </si>
  <si>
    <t>железобетон</t>
  </si>
  <si>
    <t>мягкосовмещен.</t>
  </si>
  <si>
    <t>ж/бетон</t>
  </si>
  <si>
    <t>678/01/0001/54-00</t>
  </si>
  <si>
    <t>крупнопанельные</t>
  </si>
  <si>
    <t>крупноблочный</t>
  </si>
  <si>
    <t>крупнопанельный</t>
  </si>
  <si>
    <t>ленточный крупноблочный</t>
  </si>
  <si>
    <t>сталь</t>
  </si>
  <si>
    <t>ж/б</t>
  </si>
  <si>
    <t xml:space="preserve">бутовый </t>
  </si>
  <si>
    <t xml:space="preserve">шиферная </t>
  </si>
  <si>
    <t>крупно-панельные</t>
  </si>
  <si>
    <t>АВВГ4х10</t>
  </si>
  <si>
    <t>АВВГ4х6</t>
  </si>
  <si>
    <t>металопластик</t>
  </si>
  <si>
    <t>ленточный бетонный</t>
  </si>
  <si>
    <t>чугун</t>
  </si>
  <si>
    <t>ЖБИ</t>
  </si>
  <si>
    <t>блоки</t>
  </si>
  <si>
    <t>Пышминский городской округ</t>
  </si>
  <si>
    <t>р.п. Пышма, пер. Школьный д. 15б</t>
  </si>
  <si>
    <t>р.п. Пышма, ул. 1 Мая, д. 1</t>
  </si>
  <si>
    <t>р.п. Пышма,  ул. 1 Мая, д. 5</t>
  </si>
  <si>
    <t>р.п. Пышма, пер. Больничный, д.  9</t>
  </si>
  <si>
    <t>р.п. Пышма, пер. Больничный, д. 11</t>
  </si>
  <si>
    <t>р.п. Пышма, пер. Больничный, д. 13</t>
  </si>
  <si>
    <t>р.п. Пышма, пер.Комарова, д. 3</t>
  </si>
  <si>
    <t>р.п. Пышма, пер. Речной,  д. 8</t>
  </si>
  <si>
    <t>р.п. Пышма, пер. Речной, д. 10</t>
  </si>
  <si>
    <t>р.п. Пышма, ул. Заводская, д. 3а</t>
  </si>
  <si>
    <t>р.п. Пышма, ул. Заводская, д. 3б</t>
  </si>
  <si>
    <t>р.п. Пышма, ул. Заводская, д. 5</t>
  </si>
  <si>
    <t>р.п. Пышма, ул. Заводская,  д. 5а</t>
  </si>
  <si>
    <t>р.п. Пышма, ул. Заводская д. 7</t>
  </si>
  <si>
    <t>р.п. Пышма, ул. Заводская, д.  8</t>
  </si>
  <si>
    <t>р.п. Пышма, ул. Заводская, д. 10</t>
  </si>
  <si>
    <t>р.п. Пышма, ул. Заводская, д. 10а</t>
  </si>
  <si>
    <t>р.п. Пышма, ул. Заводская, д. 11а</t>
  </si>
  <si>
    <t>р.п. Пышма, ул. Заводская, д. 12</t>
  </si>
  <si>
    <t>р.п. Пышма, ул. Заводская, д. 13</t>
  </si>
  <si>
    <t>р.п. Пышма, ул. Заводская, д. 13а</t>
  </si>
  <si>
    <t>р.п. Пышма, ул. Заводская, д. 14</t>
  </si>
  <si>
    <t>р.п. Пышма, ул. Заводская, д. 15</t>
  </si>
  <si>
    <t>р.п. Пышма, ул. Заводская, д. 16</t>
  </si>
  <si>
    <t>р.п. Пышма, ул. Заводская, д. 17</t>
  </si>
  <si>
    <t>р.п. Пышма, ул. Заводская, д. 18</t>
  </si>
  <si>
    <t>р.п. Пышма, ул. Заводская, д. 18а</t>
  </si>
  <si>
    <t>р.п. Пышма, ул. Заводская, д. 19</t>
  </si>
  <si>
    <t>р.п. Пышма, ул. Заводская, д. 20</t>
  </si>
  <si>
    <t>р.п. Пышма,  ул. Кирова, д.15</t>
  </si>
  <si>
    <t>р.п. Пышма,  ул. Кирова, д. 43</t>
  </si>
  <si>
    <t>р.п. Пышма, ул. Кирова, д. 62б</t>
  </si>
  <si>
    <t>р.п. Пышма, ул. Кирова, д. 75</t>
  </si>
  <si>
    <t>р.п. Пышма, ул. Кирова, д. 76</t>
  </si>
  <si>
    <t>р.п. Пышма, ул. Комарова, д. 21</t>
  </si>
  <si>
    <t>р.п. Пышма, ул. Комарова, д. 26</t>
  </si>
  <si>
    <t>р.п. Пышма, ул. Комсомольская, д. 1а</t>
  </si>
  <si>
    <t>р.п. Пышма, ул. Комсомольская, д. 3а</t>
  </si>
  <si>
    <t xml:space="preserve">р.п. Пышма, ул. Комсомольская, д. 3 </t>
  </si>
  <si>
    <t>р.п. Пышма, ул. Комсомольская, д. 5</t>
  </si>
  <si>
    <t>р.п. Пышма, ул. Комсомольская, д. 7</t>
  </si>
  <si>
    <t>р.п. Пышма, ул. Комсомольская, д. 9</t>
  </si>
  <si>
    <t>р.п. Пышма, ул. Комсомольская, д. 11</t>
  </si>
  <si>
    <t>р.п. Пышма, ул. Комсомольская, д. 15</t>
  </si>
  <si>
    <t>р.п. Пышма, ул. Комсомольская, д. 17</t>
  </si>
  <si>
    <t>р.п. Пышма, ул. Комсомольская, д. 19</t>
  </si>
  <si>
    <t>р.п. Пышма, ул. Комсомольская, д. 23</t>
  </si>
  <si>
    <t>р.п. Пышма, ул. Комсомольская, д. 25</t>
  </si>
  <si>
    <t>р.п. Пышма, ул. Комсомольская, д. 27</t>
  </si>
  <si>
    <t>р.п. Пышма, ул. Комсомольская, д. 29</t>
  </si>
  <si>
    <t>р.п. Пышма, ул. Куйбышева, д. 57</t>
  </si>
  <si>
    <t>р.п. Пышма, ул. Куйбышева, д. 86</t>
  </si>
  <si>
    <t>р.п. Пышма, ул. Куйбышева, д. 175</t>
  </si>
  <si>
    <t>р.п. Пышма, ул. Куйбышева, д. 177</t>
  </si>
  <si>
    <t>р.п. Пышма, 1 Микрорайон, д. 1</t>
  </si>
  <si>
    <t>р.п. Пышма, ул. Ленина, д. 219а</t>
  </si>
  <si>
    <t>р.п. Пышма, ул. Ленина, д. 73</t>
  </si>
  <si>
    <t>р.п. Пышма, ул. Ленина, д. 75</t>
  </si>
  <si>
    <t>р.п. Пышма, ул. Первомайская, д. 38</t>
  </si>
  <si>
    <t>р.п. Пышма, ул. Первомайская, д. 40</t>
  </si>
  <si>
    <t>р.п. Пышма, ул. С. Лазо, д. 5а</t>
  </si>
  <si>
    <t>р.п. Пышма, ул. Строителей, д. 2</t>
  </si>
  <si>
    <t>р.п. Пышма, ул. Строителей, д. 3</t>
  </si>
  <si>
    <t>р.п. Пышма, ул. Строителей, д. 4</t>
  </si>
  <si>
    <t>р.п. Пышма, ул. Строителей, д. 5</t>
  </si>
  <si>
    <t>р.п. Пышма, ул. Строителей, д. 6</t>
  </si>
  <si>
    <t>р.п. Пышма, ул. Строителей, д. 7</t>
  </si>
  <si>
    <t>р.п. Пышма, ул. Строителей,  д. 8</t>
  </si>
  <si>
    <t>р.п. Пышма, ул. Строителей, д. 10</t>
  </si>
  <si>
    <t>р.п. Пышма, ул. Строителей, д. 11</t>
  </si>
  <si>
    <t>р.п. Пышма, ул. Строителей, д. 12</t>
  </si>
  <si>
    <t>р.п. Пышма, ул. Строителей, д. 13</t>
  </si>
  <si>
    <t>р.п. Пышма, ул. Строителей, д. 14</t>
  </si>
  <si>
    <t>р.п. Пышма, ул. Строителей, д. 15</t>
  </si>
  <si>
    <t>р.п. Пышма, ул. Строителей, д. 16</t>
  </si>
  <si>
    <t>р.п. Пышма, ул. Строителей, д. 17</t>
  </si>
  <si>
    <t>р.п. Пышма, ул. Строителей, д. 18</t>
  </si>
  <si>
    <t>р.п. Пышма, ул. Строителей, д.  20</t>
  </si>
  <si>
    <t>р.п. Пышма, ул. Строителей, д. 5а</t>
  </si>
  <si>
    <t>р.п. Пышма, ул. Строителей, д. 5б</t>
  </si>
  <si>
    <t>р.п. Пышма, ул. Тюменская, д. 1</t>
  </si>
  <si>
    <t>р.п. Пышма, ул. Тюменская, д. 3</t>
  </si>
  <si>
    <t>р.п. Пышма, ул.Кирова, д. 62а</t>
  </si>
  <si>
    <t>р.п. Пышма, ул. Кр. путиловцев, д. 2</t>
  </si>
  <si>
    <t>р.п. Пышма, ул. Кузнецова, д. 31</t>
  </si>
  <si>
    <t>р.п. Пышма, ул. Кузнецова, д. 34</t>
  </si>
  <si>
    <t>-</t>
  </si>
  <si>
    <t>66:20:1508010:9</t>
  </si>
  <si>
    <t>66:20:1508010:10</t>
  </si>
  <si>
    <t>66:20:1507017:158</t>
  </si>
  <si>
    <t>66:20:1507017:156</t>
  </si>
  <si>
    <t>66:20:1507017:157</t>
  </si>
  <si>
    <t>66:20:1507004:4</t>
  </si>
  <si>
    <t>66:20:1508001:19</t>
  </si>
  <si>
    <t>66:20:1508001:20</t>
  </si>
  <si>
    <t>66:20:1508001:27</t>
  </si>
  <si>
    <t>66:20:1508001:28</t>
  </si>
  <si>
    <t>66:20:1508001:16</t>
  </si>
  <si>
    <t>66:20:1508001:17</t>
  </si>
  <si>
    <t>66:20:1508001:18</t>
  </si>
  <si>
    <t>66:20:1508004:23</t>
  </si>
  <si>
    <t>66:20:1508004:24</t>
  </si>
  <si>
    <t>66:20:1508001:34</t>
  </si>
  <si>
    <t>66:20:1508004:107</t>
  </si>
  <si>
    <t>66:20:1508001:48</t>
  </si>
  <si>
    <t>66:20:1508001:49</t>
  </si>
  <si>
    <t>66:20:1508001:12</t>
  </si>
  <si>
    <t>66:20:1508004:25</t>
  </si>
  <si>
    <t>66:20:1508001:26</t>
  </si>
  <si>
    <t>66:20:1508004:26</t>
  </si>
  <si>
    <t>66:20:1508004:27</t>
  </si>
  <si>
    <t>66:20:1508004:46</t>
  </si>
  <si>
    <t>66:20:1508004:28</t>
  </si>
  <si>
    <t>66:20:1508010:21</t>
  </si>
  <si>
    <t>66:20:1506002:47</t>
  </si>
  <si>
    <t>66:20:1506003:71</t>
  </si>
  <si>
    <t>66:20:1507008:28</t>
  </si>
  <si>
    <t>66:20:1507007:27</t>
  </si>
  <si>
    <t>66:20:1508001:47</t>
  </si>
  <si>
    <t>66:20:1508001:38</t>
  </si>
  <si>
    <t>66:20:1508001:13</t>
  </si>
  <si>
    <t>66:20:1508001:14</t>
  </si>
  <si>
    <t>66:20:1508001:33</t>
  </si>
  <si>
    <t>66:20:1508001:29</t>
  </si>
  <si>
    <t>66:20:1508001:11</t>
  </si>
  <si>
    <t>66:20:1508001:21</t>
  </si>
  <si>
    <t>66:20:1508001:22</t>
  </si>
  <si>
    <t>66:20:1508001:23</t>
  </si>
  <si>
    <t>66:20:1508001:24</t>
  </si>
  <si>
    <t>66:20:1508001:25</t>
  </si>
  <si>
    <t>66:20:1507010:34</t>
  </si>
  <si>
    <t>66:20:1507001:41</t>
  </si>
  <si>
    <t>66:20:1502005:46</t>
  </si>
  <si>
    <t>66:20:1502005:47</t>
  </si>
  <si>
    <t>66:20:1504001:103</t>
  </si>
  <si>
    <t>66:20:1502005:51</t>
  </si>
  <si>
    <t>66:20:1508002:54</t>
  </si>
  <si>
    <t>66:20:1510002:81</t>
  </si>
  <si>
    <t>66:20:1510002:80</t>
  </si>
  <si>
    <t>66:20:1501004:25</t>
  </si>
  <si>
    <t>66:20:1501004:26</t>
  </si>
  <si>
    <t>66:20:1502002:105</t>
  </si>
  <si>
    <t>66:20:1507006:22</t>
  </si>
  <si>
    <t>66:20:1507006:23</t>
  </si>
  <si>
    <t>66:20:1507006:32</t>
  </si>
  <si>
    <t>66:20:03008:337</t>
  </si>
  <si>
    <t>66:20:1507006:29</t>
  </si>
  <si>
    <t>66:20:1507006:30</t>
  </si>
  <si>
    <t>66:20:1507006:28      66:20:1507006:206</t>
  </si>
  <si>
    <t>66:20:1503008:51</t>
  </si>
  <si>
    <t>66:20:1503008:52</t>
  </si>
  <si>
    <t>66:20:1506007:26</t>
  </si>
  <si>
    <t>66:20:1503008:53</t>
  </si>
  <si>
    <t>66:20:1507006:25</t>
  </si>
  <si>
    <t>66:20:1503008:54</t>
  </si>
  <si>
    <t>66:20:1507006:24</t>
  </si>
  <si>
    <t>66:20:1507006:27</t>
  </si>
  <si>
    <t>66:20:1503008:338</t>
  </si>
  <si>
    <t>66:20:1508002:52</t>
  </si>
  <si>
    <t>66:20:1508002:53</t>
  </si>
  <si>
    <t>66:20:1508003:85</t>
  </si>
  <si>
    <t>66:20:0501001:257</t>
  </si>
  <si>
    <t>66:20:0501001:284</t>
  </si>
  <si>
    <t>66:20:0501001:285</t>
  </si>
  <si>
    <t>66:20:0501001:259</t>
  </si>
  <si>
    <t>66:20:0501001:261</t>
  </si>
  <si>
    <t>66:20:1301001:62</t>
  </si>
  <si>
    <t>66:20:1301001:63</t>
  </si>
  <si>
    <t>66:20:1301001:64</t>
  </si>
  <si>
    <t>66:20:1301001:65</t>
  </si>
  <si>
    <t>2370/01/0001/54-00</t>
  </si>
  <si>
    <t>бетонные блоки</t>
  </si>
  <si>
    <t>2375/01/0001/54-00</t>
  </si>
  <si>
    <t>бетонные столбовые</t>
  </si>
  <si>
    <t>2384/01/54-00</t>
  </si>
  <si>
    <t>металлочерепица</t>
  </si>
  <si>
    <t>андулин</t>
  </si>
  <si>
    <t>2383/01/54-00</t>
  </si>
  <si>
    <t>2011/5</t>
  </si>
  <si>
    <t>2010/5</t>
  </si>
  <si>
    <t>Информация о техническом состоянии жилищного фонда муниципального образования Пышминского городского округа для включения в региональную программу проведения капитального ремонта общего имущества многоквартирных домов</t>
  </si>
  <si>
    <r>
      <t xml:space="preserve">Ранжирование многоквартирных домов, общее имущество которых подлежит капитальному ремонту  </t>
    </r>
    <r>
      <rPr>
        <b/>
        <sz val="10"/>
        <rFont val="Times New Roman"/>
        <family val="1"/>
      </rPr>
      <t>по году постройки дома</t>
    </r>
  </si>
  <si>
    <t>блоки ЖБИ</t>
  </si>
  <si>
    <t>д. Родина, ул. Ворошилова, д. 7 а</t>
  </si>
  <si>
    <t>с. Печеркино, ул. Буденного, д. 28</t>
  </si>
  <si>
    <t>с. Печеркино, ул. Буденного, д. 34</t>
  </si>
  <si>
    <t>с. Черемыш, ул. Кирова, д. 3</t>
  </si>
  <si>
    <t>с. Черемыш, ул. Кирова, д. 7</t>
  </si>
  <si>
    <t>д. Родина, ул. Советская, д. 39</t>
  </si>
  <si>
    <t>с. Печеркино, ул. Буденного, д. 26</t>
  </si>
  <si>
    <t>с. Печеркино, ул. Буденного, д. 36</t>
  </si>
  <si>
    <t>с. Трифоново, ул. Гагарина, д. 3</t>
  </si>
  <si>
    <t>с. Боровлянское, ул. Ленина, д. 26</t>
  </si>
  <si>
    <t>с. Трифоново, ул. Энергостроителей, д. 12</t>
  </si>
  <si>
    <t>с. Тупицино, ул. Ленина, д. 28</t>
  </si>
  <si>
    <t>с. Тупицино, ул. Ленина, д. 26</t>
  </si>
  <si>
    <t>с. Тупицино, ул. Первомайская, д. 6</t>
  </si>
  <si>
    <t>с. Трифоново, ул. Гагарина, д. 4</t>
  </si>
  <si>
    <t>с. Тимохинское, пер. Молодежный  д. 7</t>
  </si>
  <si>
    <t>с. Четкарино, ул. Первомайская, д. 36</t>
  </si>
  <si>
    <t>д. Комарова, ул. Свердлова, д. 24</t>
  </si>
  <si>
    <t>с. Четкарино, ул. Береговая, д. 9</t>
  </si>
  <si>
    <t>с. Боровлянское, ул. Ленина, д. 40а</t>
  </si>
  <si>
    <t>с. Чернышово, ул. Механизаторов д. 2а</t>
  </si>
  <si>
    <t>д. Родина, ул. Советская, д. 50</t>
  </si>
  <si>
    <t>с. Трифоново, ул. Ленина, д. 95</t>
  </si>
  <si>
    <t>06.2009</t>
  </si>
  <si>
    <t>АВВГ4х7</t>
  </si>
  <si>
    <t>ленточный заливной</t>
  </si>
  <si>
    <t xml:space="preserve">д. Родина, ул. Ворошилова, д. 7 </t>
  </si>
  <si>
    <t>с. Юрмытское, ул. Кирова, д. 58</t>
  </si>
  <si>
    <t>с. Тупицино, ул. Ленина, д. 32</t>
  </si>
  <si>
    <t>с. Тупицино, ул. Ленина, д. 30</t>
  </si>
  <si>
    <t>с. Тимохинское, пер. Молодежный д. 5</t>
  </si>
  <si>
    <t>п. Первомайский, ул. Ленина, д. 20</t>
  </si>
  <si>
    <t>с. Печеркино, ул. Буденного, д. 32</t>
  </si>
  <si>
    <t>с. Трифоново, ул. Гагарина, д. 1</t>
  </si>
  <si>
    <t>с. Тупицино, ул. Ленина, д. 13</t>
  </si>
  <si>
    <t>д. Родина, ул. Советская, д. 37</t>
  </si>
  <si>
    <t>с. Трифоново, ул. Гагарина, д. 2</t>
  </si>
  <si>
    <t>с. Тупицино, ул. Первомайская, д. 11</t>
  </si>
  <si>
    <t>с. Боровлянское, ул. Ленина, д. 28</t>
  </si>
  <si>
    <t>д. Родина, ул. Советская, д. 41</t>
  </si>
  <si>
    <t>с. Чернышово, ул. Механизаторов д. 4</t>
  </si>
  <si>
    <t>с. Черемыш, ул. Кирова, д. 5</t>
  </si>
  <si>
    <t>р.п.Пышма, ул. Кирова, 39</t>
  </si>
  <si>
    <t>2015-2017</t>
  </si>
  <si>
    <t>2036-2038</t>
  </si>
  <si>
    <t>2042-2044</t>
  </si>
  <si>
    <t>2033-2035</t>
  </si>
  <si>
    <t>2039-2041</t>
  </si>
  <si>
    <t>2018-2020</t>
  </si>
  <si>
    <t>2021-2023</t>
  </si>
  <si>
    <t>2024-2026</t>
  </si>
  <si>
    <t>2027-2029</t>
  </si>
  <si>
    <t>2030-2032</t>
  </si>
  <si>
    <t>р.п. Пышма,  ул. Кирова, д. 41</t>
  </si>
  <si>
    <t>Приложение № 1</t>
  </si>
  <si>
    <t>к Порядку проведения мониторинга</t>
  </si>
  <si>
    <t>технического состояния многоквартирных домов</t>
  </si>
  <si>
    <t>расположенных на территории Пышминского городского округа</t>
  </si>
  <si>
    <t>Адрес (наименование  улицы, номер дома и корпуса)</t>
  </si>
  <si>
    <t>Форма №1</t>
  </si>
  <si>
    <t>Способ управления многоквартирным домом</t>
  </si>
  <si>
    <t>Горячее водоснабжение</t>
  </si>
  <si>
    <t>Холодное водоснабжение</t>
  </si>
  <si>
    <t>Электроснабжение</t>
  </si>
  <si>
    <t>Газоснабжение</t>
  </si>
  <si>
    <t>Система противопожарной автоматики</t>
  </si>
  <si>
    <t>Система дымоудаление</t>
  </si>
  <si>
    <t>Система мусороудаления</t>
  </si>
  <si>
    <t>Вентиляция</t>
  </si>
  <si>
    <t>Водоотведение</t>
  </si>
  <si>
    <t>Фундамент</t>
  </si>
  <si>
    <t>Крыша ( в том числе кровля)</t>
  </si>
  <si>
    <t>Фасад(в том числе балконы, лоджии и пр.)</t>
  </si>
  <si>
    <t>Несущие и ненесущие стены</t>
  </si>
  <si>
    <t>Перекрытия</t>
  </si>
  <si>
    <t>Подвальные помещения</t>
  </si>
  <si>
    <t>Крыльцо и выход из подвальных помещений</t>
  </si>
  <si>
    <t>Лестничные марши и лестничные площадки</t>
  </si>
  <si>
    <t>№ пп</t>
  </si>
  <si>
    <t>Адрес многоквартирного дома (далее- МКД)</t>
  </si>
  <si>
    <t>Год постройки/ группа капитальности</t>
  </si>
  <si>
    <t>Вид конструктивного элемента многоквартирного дома</t>
  </si>
  <si>
    <t>Нормативный срок службы</t>
  </si>
  <si>
    <t>Срок эксплуатации</t>
  </si>
  <si>
    <t>Определение эксплуатационного ресурса</t>
  </si>
  <si>
    <t>Фасад ( в том числе балконы, лоджии и т.д)</t>
  </si>
  <si>
    <t>Крыша, в том числе кровля</t>
  </si>
  <si>
    <t>Лифтовое обслуживание</t>
  </si>
  <si>
    <t>Подвальное помещение</t>
  </si>
  <si>
    <t>Крыльца и выходы из подвальных помещений</t>
  </si>
  <si>
    <t>Лестничные  марши и лестничные площадки</t>
  </si>
  <si>
    <t>Теплоснабжение, в том числе коллективный прибор учета потребления и регулирования потребления</t>
  </si>
  <si>
    <t>Горячее водоснабжение, в том числе коллективный прибор учета потребления и регулирования потребления</t>
  </si>
  <si>
    <t>Холодное водоснабжение, в том числе коллективный прибор учета</t>
  </si>
  <si>
    <t>Электроснабжение, в том числе коллективный прибор учета потребления и регулирования потребления</t>
  </si>
  <si>
    <t>Газоснабжение, в том числе коллективный прибор учета потребления и регулирования потребления</t>
  </si>
  <si>
    <t>Система дымоудаления</t>
  </si>
  <si>
    <t>Группа капитальности</t>
  </si>
  <si>
    <t>Характеристика зданий и их конструктивных элементов</t>
  </si>
  <si>
    <t>Здания каменные, особо капитальные, стены кирпичные в 2,5-3,5 кирпича или кирпичные с железобетонным или металическим каркасом. Перекрытия железобетонные и бетонные, здания с крупнопанельными стенами, перекрытия железобетонные</t>
  </si>
  <si>
    <t>Здания с кирпичными стенами толщиной в 1,5-2,5 кирпича, перекрытия железобетонные, бетонные или деревянные; с крупноблочными стенами, перекрытия железобетонные; с крупноблочными стенами, перекрытия железобетонные</t>
  </si>
  <si>
    <t>Здания со стенами облегченной кладки из кирпича, монолитного шлакобетона, легких шлакоблоков, перекрытия железобетонные или бетонные; здания со стенами крупноблочные или облегченной кладки из кирпича, монолитного шлакобетона, мелких шлаков, перекрытия деревянные</t>
  </si>
  <si>
    <t>Здания со стенами смешанными, деревянными рубленными или брусчатыми</t>
  </si>
  <si>
    <t>подпись</t>
  </si>
  <si>
    <t>________________________________</t>
  </si>
  <si>
    <t xml:space="preserve"> расшифровка Ф.И.О.</t>
  </si>
  <si>
    <t>Представитель дома                           _________________________</t>
  </si>
  <si>
    <t>Главный специалист по содержанию жилфонда                                                                  Н.И.Русакова</t>
  </si>
  <si>
    <t>Акт фактического технического состояния многоквартирного дома по состоянию на _____________</t>
  </si>
  <si>
    <t>срок службы</t>
  </si>
  <si>
    <t>р.п.Пышма, ул. Кирова, 41</t>
  </si>
  <si>
    <t>АВВГ4х11</t>
  </si>
  <si>
    <t>АВВГ4х12</t>
  </si>
  <si>
    <t>2011/6</t>
  </si>
  <si>
    <t>2011/7</t>
  </si>
  <si>
    <t>МУП ПГО "УК СЗ"</t>
  </si>
  <si>
    <t>66:20:1508004:125</t>
  </si>
  <si>
    <t>есть</t>
  </si>
  <si>
    <t>есть/нет</t>
  </si>
  <si>
    <t>нет/есть</t>
  </si>
  <si>
    <t>деревяные</t>
  </si>
  <si>
    <t>ш/блоки</t>
  </si>
  <si>
    <t>жб сборные</t>
  </si>
  <si>
    <t>Директор МУП ПГО "УК СЗ"                                                 А.А.Бельков</t>
  </si>
  <si>
    <t>нпр</t>
  </si>
  <si>
    <t>да</t>
  </si>
  <si>
    <t>ленточный крупно-блочный</t>
  </si>
  <si>
    <t xml:space="preserve"> панели</t>
  </si>
  <si>
    <t>Реквизиты протокола общего собрания собственников помещений в многоквартирном доме о принятии решения переноса срока проведения капитального ремонта на более поздний или более ранний срок по сравнению со сроком,установленным региональной программой капитального ремонта</t>
  </si>
  <si>
    <t>Способ формирования фонда капитального ремонта с указанием владельца специального счета,если открыт специальный счет</t>
  </si>
  <si>
    <t>Сведения о конструктивных элементах и инженерных системах в многоквартирных домах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</si>
</sst>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dd/mm/yy;@"/>
    <numFmt numFmtId="171" formatCode="d/m/yy;@"/>
    <numFmt numFmtId="172" formatCode="0.0"/>
    <numFmt numFmtId="173" formatCode="#,##0.0"/>
    <numFmt numFmtId="174" formatCode="_-* #,##0.0_р_._-;\-* #,##0.0_р_._-;_-* &quot;-&quot;?_р_._-;_-@_-"/>
    <numFmt numFmtId="175" formatCode="#,##0.0_ ;\-#,##0.0\ "/>
    <numFmt numFmtId="176" formatCode="#&quot; &quot;?/2"/>
    <numFmt numFmtId="177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6"/>
      <name val="Arial Cyr"/>
      <family val="0"/>
    </font>
    <font>
      <u val="single"/>
      <sz val="6"/>
      <name val="Arial Cyr"/>
      <family val="0"/>
    </font>
    <font>
      <sz val="9"/>
      <name val="Arial Cyr"/>
      <family val="0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2" xfId="0" applyFont="1" applyFill="1" applyBorder="1" applyAlignment="1">
      <alignment horizontal="center" vertical="center" textRotation="90" wrapText="1"/>
    </xf>
    <xf numFmtId="49" fontId="7" fillId="0" borderId="11" xfId="53" applyNumberFormat="1" applyFont="1" applyFill="1" applyBorder="1" applyAlignment="1">
      <alignment horizontal="left" vertical="top" wrapText="1"/>
      <protection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0" fontId="9" fillId="0" borderId="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 applyProtection="1">
      <alignment horizontal="center" vertical="top" wrapText="1"/>
      <protection locked="0"/>
    </xf>
    <xf numFmtId="1" fontId="7" fillId="0" borderId="13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1" fontId="9" fillId="0" borderId="10" xfId="0" applyNumberFormat="1" applyFont="1" applyFill="1" applyBorder="1" applyAlignment="1">
      <alignment horizontal="center"/>
    </xf>
    <xf numFmtId="1" fontId="9" fillId="0" borderId="10" xfId="53" applyNumberFormat="1" applyFont="1" applyFill="1" applyBorder="1" applyAlignment="1">
      <alignment horizontal="center" vertical="top" wrapText="1"/>
      <protection/>
    </xf>
    <xf numFmtId="1" fontId="9" fillId="0" borderId="13" xfId="53" applyNumberFormat="1" applyFont="1" applyFill="1" applyBorder="1" applyAlignment="1">
      <alignment horizontal="center" vertical="top" wrapText="1"/>
      <protection/>
    </xf>
    <xf numFmtId="1" fontId="7" fillId="0" borderId="10" xfId="53" applyNumberFormat="1" applyFont="1" applyFill="1" applyBorder="1" applyAlignment="1">
      <alignment horizontal="center" vertical="top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/>
    </xf>
    <xf numFmtId="1" fontId="7" fillId="0" borderId="0" xfId="0" applyNumberFormat="1" applyFont="1" applyFill="1" applyBorder="1" applyAlignment="1">
      <alignment horizontal="center" vertical="top" wrapText="1"/>
    </xf>
    <xf numFmtId="172" fontId="7" fillId="0" borderId="10" xfId="61" applyNumberFormat="1" applyFont="1" applyFill="1" applyBorder="1" applyAlignment="1">
      <alignment horizontal="center" vertical="top" wrapText="1"/>
    </xf>
    <xf numFmtId="172" fontId="7" fillId="0" borderId="10" xfId="61" applyNumberFormat="1" applyFont="1" applyFill="1" applyBorder="1" applyAlignment="1">
      <alignment horizontal="center" vertical="center" wrapText="1"/>
    </xf>
    <xf numFmtId="172" fontId="7" fillId="0" borderId="10" xfId="61" applyNumberFormat="1" applyFont="1" applyFill="1" applyBorder="1" applyAlignment="1">
      <alignment horizontal="center"/>
    </xf>
    <xf numFmtId="172" fontId="7" fillId="0" borderId="10" xfId="61" applyNumberFormat="1" applyFont="1" applyFill="1" applyBorder="1" applyAlignment="1">
      <alignment horizontal="center" vertical="center"/>
    </xf>
    <xf numFmtId="172" fontId="7" fillId="0" borderId="11" xfId="61" applyNumberFormat="1" applyFont="1" applyFill="1" applyBorder="1" applyAlignment="1">
      <alignment horizontal="center" vertical="top" wrapText="1"/>
    </xf>
    <xf numFmtId="172" fontId="7" fillId="0" borderId="14" xfId="61" applyNumberFormat="1" applyFont="1" applyFill="1" applyBorder="1" applyAlignment="1">
      <alignment horizontal="center" vertical="top" wrapText="1"/>
    </xf>
    <xf numFmtId="172" fontId="7" fillId="0" borderId="14" xfId="61" applyNumberFormat="1" applyFont="1" applyFill="1" applyBorder="1" applyAlignment="1">
      <alignment horizontal="center"/>
    </xf>
    <xf numFmtId="172" fontId="7" fillId="0" borderId="13" xfId="61" applyNumberFormat="1" applyFont="1" applyFill="1" applyBorder="1" applyAlignment="1">
      <alignment horizontal="center" vertical="top" wrapText="1"/>
    </xf>
    <xf numFmtId="172" fontId="7" fillId="0" borderId="13" xfId="61" applyNumberFormat="1" applyFont="1" applyFill="1" applyBorder="1" applyAlignment="1">
      <alignment horizontal="center"/>
    </xf>
    <xf numFmtId="172" fontId="7" fillId="0" borderId="12" xfId="61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172" fontId="7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2" fontId="0" fillId="0" borderId="0" xfId="61" applyNumberFormat="1" applyFont="1" applyFill="1" applyAlignment="1">
      <alignment/>
    </xf>
    <xf numFmtId="172" fontId="6" fillId="0" borderId="0" xfId="61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/>
    </xf>
    <xf numFmtId="49" fontId="7" fillId="0" borderId="11" xfId="53" applyNumberFormat="1" applyFont="1" applyFill="1" applyBorder="1" applyAlignment="1">
      <alignment vertical="top" wrapText="1"/>
      <protection/>
    </xf>
    <xf numFmtId="49" fontId="7" fillId="0" borderId="11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7" fillId="0" borderId="14" xfId="53" applyNumberFormat="1" applyFont="1" applyFill="1" applyBorder="1" applyAlignment="1">
      <alignment horizontal="left" vertical="top" wrapText="1"/>
      <protection/>
    </xf>
    <xf numFmtId="1" fontId="9" fillId="0" borderId="14" xfId="53" applyNumberFormat="1" applyFont="1" applyFill="1" applyBorder="1" applyAlignment="1">
      <alignment horizontal="center" vertical="top" wrapText="1"/>
      <protection/>
    </xf>
    <xf numFmtId="172" fontId="7" fillId="0" borderId="14" xfId="61" applyNumberFormat="1" applyFont="1" applyFill="1" applyBorder="1" applyAlignment="1">
      <alignment horizontal="center" vertical="center"/>
    </xf>
    <xf numFmtId="1" fontId="7" fillId="0" borderId="14" xfId="53" applyNumberFormat="1" applyFont="1" applyFill="1" applyBorder="1" applyAlignment="1">
      <alignment horizontal="center" vertical="top" wrapText="1"/>
      <protection/>
    </xf>
    <xf numFmtId="2" fontId="7" fillId="0" borderId="10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 textRotation="90" wrapText="1"/>
    </xf>
    <xf numFmtId="49" fontId="7" fillId="0" borderId="15" xfId="0" applyNumberFormat="1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35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7" fillId="36" borderId="12" xfId="0" applyNumberFormat="1" applyFont="1" applyFill="1" applyBorder="1" applyAlignment="1" applyProtection="1">
      <alignment horizontal="center" vertical="top" wrapText="1"/>
      <protection locked="0"/>
    </xf>
    <xf numFmtId="49" fontId="7" fillId="36" borderId="15" xfId="0" applyNumberFormat="1" applyFont="1" applyFill="1" applyBorder="1" applyAlignment="1" applyProtection="1">
      <alignment vertical="center"/>
      <protection locked="0"/>
    </xf>
    <xf numFmtId="49" fontId="7" fillId="36" borderId="14" xfId="0" applyNumberFormat="1" applyFont="1" applyFill="1" applyBorder="1" applyAlignment="1">
      <alignment vertical="top" wrapText="1"/>
    </xf>
    <xf numFmtId="1" fontId="7" fillId="36" borderId="14" xfId="0" applyNumberFormat="1" applyFont="1" applyFill="1" applyBorder="1" applyAlignment="1">
      <alignment horizontal="center" vertical="top" wrapText="1"/>
    </xf>
    <xf numFmtId="1" fontId="7" fillId="36" borderId="10" xfId="0" applyNumberFormat="1" applyFont="1" applyFill="1" applyBorder="1" applyAlignment="1">
      <alignment horizontal="center" vertical="top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6" borderId="16" xfId="0" applyNumberFormat="1" applyFont="1" applyFill="1" applyBorder="1" applyAlignment="1">
      <alignment horizontal="center" vertical="center" wrapText="1"/>
    </xf>
    <xf numFmtId="49" fontId="7" fillId="36" borderId="13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vertical="top" wrapText="1"/>
    </xf>
    <xf numFmtId="49" fontId="7" fillId="36" borderId="10" xfId="0" applyNumberFormat="1" applyFont="1" applyFill="1" applyBorder="1" applyAlignment="1">
      <alignment/>
    </xf>
    <xf numFmtId="1" fontId="7" fillId="36" borderId="10" xfId="0" applyNumberFormat="1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/>
    </xf>
    <xf numFmtId="49" fontId="7" fillId="37" borderId="10" xfId="0" applyNumberFormat="1" applyFont="1" applyFill="1" applyBorder="1" applyAlignment="1">
      <alignment vertical="center" wrapText="1"/>
    </xf>
    <xf numFmtId="49" fontId="0" fillId="37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 vertical="top" wrapText="1"/>
    </xf>
    <xf numFmtId="1" fontId="7" fillId="0" borderId="15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/>
    </xf>
    <xf numFmtId="49" fontId="7" fillId="35" borderId="11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horizontal="left"/>
    </xf>
    <xf numFmtId="49" fontId="7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top" wrapText="1"/>
    </xf>
    <xf numFmtId="49" fontId="7" fillId="37" borderId="11" xfId="0" applyNumberFormat="1" applyFont="1" applyFill="1" applyBorder="1" applyAlignment="1">
      <alignment vertical="center" wrapText="1"/>
    </xf>
    <xf numFmtId="49" fontId="7" fillId="37" borderId="13" xfId="0" applyNumberFormat="1" applyFont="1" applyFill="1" applyBorder="1" applyAlignment="1">
      <alignment vertical="center" wrapText="1"/>
    </xf>
    <xf numFmtId="49" fontId="7" fillId="37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/>
    </xf>
    <xf numFmtId="172" fontId="7" fillId="0" borderId="14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justify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72" fontId="7" fillId="0" borderId="0" xfId="6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3" xfId="53" applyNumberFormat="1" applyFont="1" applyFill="1" applyBorder="1" applyAlignment="1">
      <alignment horizontal="center" vertical="top" wrapText="1"/>
      <protection/>
    </xf>
    <xf numFmtId="172" fontId="7" fillId="0" borderId="10" xfId="61" applyNumberFormat="1" applyFont="1" applyFill="1" applyBorder="1" applyAlignment="1">
      <alignment horizontal="center" vertical="distributed"/>
    </xf>
    <xf numFmtId="172" fontId="7" fillId="0" borderId="11" xfId="61" applyNumberFormat="1" applyFont="1" applyFill="1" applyBorder="1" applyAlignment="1">
      <alignment horizontal="center" vertical="distributed" wrapText="1"/>
    </xf>
    <xf numFmtId="172" fontId="7" fillId="0" borderId="14" xfId="61" applyNumberFormat="1" applyFont="1" applyFill="1" applyBorder="1" applyAlignment="1">
      <alignment horizontal="center" vertical="distributed"/>
    </xf>
    <xf numFmtId="172" fontId="7" fillId="0" borderId="10" xfId="61" applyNumberFormat="1" applyFont="1" applyFill="1" applyBorder="1" applyAlignment="1">
      <alignment horizontal="center" vertical="distributed" wrapText="1"/>
    </xf>
    <xf numFmtId="172" fontId="7" fillId="0" borderId="13" xfId="61" applyNumberFormat="1" applyFont="1" applyFill="1" applyBorder="1" applyAlignment="1">
      <alignment horizontal="center" vertical="distributed"/>
    </xf>
    <xf numFmtId="172" fontId="7" fillId="0" borderId="14" xfId="61" applyNumberFormat="1" applyFont="1" applyFill="1" applyBorder="1" applyAlignment="1">
      <alignment horizontal="center" vertical="distributed" wrapText="1"/>
    </xf>
    <xf numFmtId="1" fontId="7" fillId="0" borderId="14" xfId="0" applyNumberFormat="1" applyFont="1" applyFill="1" applyBorder="1" applyAlignment="1">
      <alignment horizontal="center" vertical="distributed" wrapText="1"/>
    </xf>
    <xf numFmtId="170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center"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49" fontId="7" fillId="0" borderId="17" xfId="0" applyNumberFormat="1" applyFont="1" applyFill="1" applyBorder="1" applyAlignment="1">
      <alignment horizontal="center" vertical="center" textRotation="90" wrapText="1"/>
    </xf>
    <xf numFmtId="172" fontId="7" fillId="38" borderId="10" xfId="61" applyNumberFormat="1" applyFont="1" applyFill="1" applyBorder="1" applyAlignment="1">
      <alignment horizontal="center" vertical="distributed" wrapText="1"/>
    </xf>
    <xf numFmtId="172" fontId="7" fillId="38" borderId="14" xfId="61" applyNumberFormat="1" applyFont="1" applyFill="1" applyBorder="1" applyAlignment="1">
      <alignment horizontal="center" vertical="distributed" wrapText="1"/>
    </xf>
    <xf numFmtId="172" fontId="7" fillId="38" borderId="10" xfId="61" applyNumberFormat="1" applyFont="1" applyFill="1" applyBorder="1" applyAlignment="1">
      <alignment horizontal="center" vertical="distributed"/>
    </xf>
    <xf numFmtId="172" fontId="7" fillId="38" borderId="13" xfId="61" applyNumberFormat="1" applyFont="1" applyFill="1" applyBorder="1" applyAlignment="1">
      <alignment horizontal="center" vertical="distributed" wrapText="1"/>
    </xf>
    <xf numFmtId="172" fontId="7" fillId="38" borderId="10" xfId="0" applyNumberFormat="1" applyFont="1" applyFill="1" applyBorder="1" applyAlignment="1">
      <alignment horizontal="center" vertical="distributed" wrapText="1"/>
    </xf>
    <xf numFmtId="1" fontId="7" fillId="38" borderId="14" xfId="0" applyNumberFormat="1" applyFont="1" applyFill="1" applyBorder="1" applyAlignment="1">
      <alignment horizontal="center" vertical="distributed" wrapText="1"/>
    </xf>
    <xf numFmtId="172" fontId="7" fillId="38" borderId="14" xfId="0" applyNumberFormat="1" applyFont="1" applyFill="1" applyBorder="1" applyAlignment="1">
      <alignment horizontal="center" vertical="distributed" wrapText="1"/>
    </xf>
    <xf numFmtId="172" fontId="7" fillId="38" borderId="14" xfId="61" applyNumberFormat="1" applyFont="1" applyFill="1" applyBorder="1" applyAlignment="1">
      <alignment horizontal="center" vertical="distributed"/>
    </xf>
    <xf numFmtId="172" fontId="7" fillId="38" borderId="12" xfId="61" applyNumberFormat="1" applyFont="1" applyFill="1" applyBorder="1" applyAlignment="1">
      <alignment horizontal="center" vertical="distributed" wrapText="1"/>
    </xf>
    <xf numFmtId="1" fontId="7" fillId="36" borderId="10" xfId="0" applyNumberFormat="1" applyFont="1" applyFill="1" applyBorder="1" applyAlignment="1">
      <alignment horizontal="center" vertical="center" wrapText="1"/>
    </xf>
    <xf numFmtId="1" fontId="7" fillId="39" borderId="10" xfId="0" applyNumberFormat="1" applyFont="1" applyFill="1" applyBorder="1" applyAlignment="1">
      <alignment horizontal="center" vertical="top" wrapText="1"/>
    </xf>
    <xf numFmtId="1" fontId="7" fillId="40" borderId="10" xfId="0" applyNumberFormat="1" applyFont="1" applyFill="1" applyBorder="1" applyAlignment="1">
      <alignment horizontal="center" vertical="center" wrapText="1"/>
    </xf>
    <xf numFmtId="1" fontId="7" fillId="39" borderId="10" xfId="0" applyNumberFormat="1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1" fontId="5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textRotation="90" wrapText="1"/>
    </xf>
    <xf numFmtId="0" fontId="5" fillId="0" borderId="15" xfId="0" applyNumberFormat="1" applyFont="1" applyFill="1" applyBorder="1" applyAlignment="1">
      <alignment horizontal="center" vertical="distributed" textRotation="90" wrapText="1"/>
    </xf>
    <xf numFmtId="0" fontId="5" fillId="0" borderId="12" xfId="0" applyNumberFormat="1" applyFont="1" applyFill="1" applyBorder="1" applyAlignment="1">
      <alignment horizontal="center" vertical="distributed" textRotation="90" wrapText="1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/>
    </xf>
    <xf numFmtId="49" fontId="5" fillId="0" borderId="21" xfId="0" applyNumberFormat="1" applyFont="1" applyFill="1" applyBorder="1" applyAlignment="1">
      <alignment horizontal="center" vertical="center" textRotation="90" wrapText="1"/>
    </xf>
    <xf numFmtId="49" fontId="5" fillId="0" borderId="23" xfId="0" applyNumberFormat="1" applyFont="1" applyFill="1" applyBorder="1" applyAlignment="1">
      <alignment horizontal="center" vertical="center" textRotation="90" wrapText="1"/>
    </xf>
    <xf numFmtId="49" fontId="5" fillId="0" borderId="14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кх южное, список нов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7"/>
  <sheetViews>
    <sheetView zoomScalePageLayoutView="0" workbookViewId="0" topLeftCell="A1">
      <pane xSplit="5" ySplit="4" topLeftCell="J22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L210" sqref="L210:M211"/>
    </sheetView>
  </sheetViews>
  <sheetFormatPr defaultColWidth="9.00390625" defaultRowHeight="12.75"/>
  <cols>
    <col min="1" max="1" width="3.875" style="2" customWidth="1"/>
    <col min="2" max="2" width="14.375" style="2" hidden="1" customWidth="1"/>
    <col min="3" max="3" width="35.875" style="2" customWidth="1"/>
    <col min="4" max="4" width="9.25390625" style="2" hidden="1" customWidth="1"/>
    <col min="5" max="5" width="11.00390625" style="10" customWidth="1"/>
    <col min="6" max="6" width="9.875" style="7" customWidth="1"/>
    <col min="7" max="7" width="8.625" style="10" customWidth="1"/>
    <col min="8" max="8" width="10.375" style="7" customWidth="1"/>
    <col min="9" max="9" width="8.75390625" style="11" customWidth="1"/>
    <col min="10" max="10" width="8.75390625" style="10" customWidth="1"/>
    <col min="11" max="11" width="8.625" style="10" customWidth="1"/>
    <col min="12" max="12" width="8.75390625" style="8" customWidth="1"/>
    <col min="13" max="13" width="8.125" style="11" customWidth="1"/>
    <col min="14" max="14" width="9.125" style="2" customWidth="1"/>
    <col min="15" max="15" width="11.00390625" style="8" customWidth="1"/>
    <col min="16" max="28" width="9.125" style="2" customWidth="1"/>
  </cols>
  <sheetData>
    <row r="1" spans="1:15" ht="29.25" customHeight="1">
      <c r="A1" s="224" t="s">
        <v>419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15" ht="14.25" customHeight="1">
      <c r="A2" s="230"/>
      <c r="B2" s="230"/>
      <c r="C2" s="230"/>
      <c r="D2" s="230"/>
      <c r="E2" s="96"/>
      <c r="F2" s="96"/>
      <c r="G2" s="96"/>
      <c r="H2" s="96"/>
      <c r="I2" s="96"/>
      <c r="J2" s="6"/>
      <c r="K2" s="6"/>
      <c r="L2" s="15"/>
      <c r="M2" s="6"/>
      <c r="N2" s="14"/>
      <c r="O2" s="15"/>
    </row>
    <row r="3" spans="1:15" ht="23.25" customHeight="1">
      <c r="A3" s="49"/>
      <c r="B3" s="231" t="s">
        <v>173</v>
      </c>
      <c r="C3" s="232"/>
      <c r="D3" s="226"/>
      <c r="E3" s="228"/>
      <c r="F3" s="225" t="s">
        <v>154</v>
      </c>
      <c r="G3" s="225"/>
      <c r="H3" s="225"/>
      <c r="I3" s="225"/>
      <c r="J3" s="225"/>
      <c r="K3" s="225"/>
      <c r="L3" s="225" t="s">
        <v>163</v>
      </c>
      <c r="M3" s="225"/>
      <c r="N3" s="225"/>
      <c r="O3" s="225"/>
    </row>
    <row r="4" spans="1:15" ht="163.5" customHeight="1">
      <c r="A4" s="48"/>
      <c r="B4" s="108"/>
      <c r="C4" s="20"/>
      <c r="D4" s="227"/>
      <c r="E4" s="229"/>
      <c r="F4" s="20" t="s">
        <v>144</v>
      </c>
      <c r="G4" s="20" t="s">
        <v>149</v>
      </c>
      <c r="H4" s="20" t="s">
        <v>150</v>
      </c>
      <c r="I4" s="20" t="s">
        <v>151</v>
      </c>
      <c r="J4" s="20" t="s">
        <v>152</v>
      </c>
      <c r="K4" s="20" t="s">
        <v>153</v>
      </c>
      <c r="L4" s="20" t="s">
        <v>156</v>
      </c>
      <c r="M4" s="20" t="s">
        <v>157</v>
      </c>
      <c r="N4" s="20" t="s">
        <v>158</v>
      </c>
      <c r="O4" s="20" t="s">
        <v>159</v>
      </c>
    </row>
    <row r="5" spans="1:28" s="19" customFormat="1" ht="16.5" customHeight="1">
      <c r="A5" s="48">
        <v>1</v>
      </c>
      <c r="B5" s="24">
        <v>2</v>
      </c>
      <c r="C5" s="17">
        <v>2</v>
      </c>
      <c r="D5" s="18">
        <v>11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8">
        <v>13</v>
      </c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</row>
    <row r="6" spans="1:28" s="1" customFormat="1" ht="17.25" customHeight="1">
      <c r="A6" s="27">
        <v>1</v>
      </c>
      <c r="B6" s="106" t="s">
        <v>238</v>
      </c>
      <c r="C6" s="86" t="s">
        <v>324</v>
      </c>
      <c r="D6" s="30">
        <v>9</v>
      </c>
      <c r="E6" s="32" t="s">
        <v>44</v>
      </c>
      <c r="F6" s="38" t="s">
        <v>143</v>
      </c>
      <c r="G6" s="38" t="s">
        <v>143</v>
      </c>
      <c r="H6" s="38" t="s">
        <v>143</v>
      </c>
      <c r="I6" s="109" t="s">
        <v>465</v>
      </c>
      <c r="J6" s="38" t="s">
        <v>143</v>
      </c>
      <c r="K6" s="38" t="s">
        <v>143</v>
      </c>
      <c r="L6" s="38" t="s">
        <v>465</v>
      </c>
      <c r="M6" s="38" t="s">
        <v>465</v>
      </c>
      <c r="N6" s="38"/>
      <c r="O6" s="38" t="s">
        <v>143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15" ht="18.75" customHeight="1">
      <c r="A7" s="27">
        <f>A6+1</f>
        <v>2</v>
      </c>
      <c r="B7" s="106" t="s">
        <v>238</v>
      </c>
      <c r="C7" s="22" t="s">
        <v>448</v>
      </c>
      <c r="D7" s="47">
        <v>12</v>
      </c>
      <c r="E7" s="32" t="s">
        <v>85</v>
      </c>
      <c r="F7" s="109" t="s">
        <v>465</v>
      </c>
      <c r="G7" s="38" t="s">
        <v>143</v>
      </c>
      <c r="H7" s="109" t="s">
        <v>465</v>
      </c>
      <c r="I7" s="109" t="s">
        <v>465</v>
      </c>
      <c r="J7" s="38" t="s">
        <v>143</v>
      </c>
      <c r="K7" s="38" t="s">
        <v>143</v>
      </c>
      <c r="L7" s="38" t="s">
        <v>465</v>
      </c>
      <c r="M7" s="38" t="s">
        <v>465</v>
      </c>
      <c r="N7" s="38"/>
      <c r="O7" s="38"/>
    </row>
    <row r="8" spans="1:15" ht="18.75" customHeight="1">
      <c r="A8" s="27">
        <f>A7+1</f>
        <v>3</v>
      </c>
      <c r="B8" s="106"/>
      <c r="C8" s="86" t="s">
        <v>323</v>
      </c>
      <c r="D8" s="30">
        <v>9</v>
      </c>
      <c r="E8" s="32" t="s">
        <v>43</v>
      </c>
      <c r="F8" s="38" t="s">
        <v>143</v>
      </c>
      <c r="G8" s="38" t="s">
        <v>143</v>
      </c>
      <c r="H8" s="38" t="s">
        <v>143</v>
      </c>
      <c r="I8" s="38"/>
      <c r="J8" s="38" t="s">
        <v>143</v>
      </c>
      <c r="K8" s="38" t="s">
        <v>143</v>
      </c>
      <c r="L8" s="113" t="s">
        <v>465</v>
      </c>
      <c r="M8" s="113" t="s">
        <v>465</v>
      </c>
      <c r="N8" s="113" t="s">
        <v>465</v>
      </c>
      <c r="O8" s="38" t="s">
        <v>143</v>
      </c>
    </row>
    <row r="9" spans="1:28" s="1" customFormat="1" ht="15.75" customHeight="1">
      <c r="A9" s="27">
        <f>A8+1</f>
        <v>4</v>
      </c>
      <c r="B9" s="106" t="s">
        <v>238</v>
      </c>
      <c r="C9" s="87" t="s">
        <v>245</v>
      </c>
      <c r="D9" s="25">
        <v>16</v>
      </c>
      <c r="E9" s="32" t="s">
        <v>20</v>
      </c>
      <c r="F9" s="109" t="s">
        <v>465</v>
      </c>
      <c r="G9" s="38" t="s">
        <v>143</v>
      </c>
      <c r="H9" s="109" t="s">
        <v>465</v>
      </c>
      <c r="I9" s="109" t="s">
        <v>465</v>
      </c>
      <c r="J9" s="38" t="s">
        <v>143</v>
      </c>
      <c r="K9" s="38" t="s">
        <v>465</v>
      </c>
      <c r="L9" s="38" t="s">
        <v>465</v>
      </c>
      <c r="M9" s="38" t="s">
        <v>465</v>
      </c>
      <c r="N9" s="38"/>
      <c r="O9" s="3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1" customFormat="1" ht="17.25" customHeight="1">
      <c r="A10" s="27">
        <f aca="true" t="shared" si="0" ref="A10:A79">A9+1</f>
        <v>5</v>
      </c>
      <c r="B10" s="106"/>
      <c r="C10" s="99" t="s">
        <v>444</v>
      </c>
      <c r="D10" s="102">
        <v>4</v>
      </c>
      <c r="E10" s="103" t="s">
        <v>445</v>
      </c>
      <c r="F10" s="38" t="s">
        <v>465</v>
      </c>
      <c r="G10" s="38" t="s">
        <v>143</v>
      </c>
      <c r="H10" s="38" t="s">
        <v>143</v>
      </c>
      <c r="I10" s="109" t="s">
        <v>465</v>
      </c>
      <c r="J10" s="38" t="s">
        <v>143</v>
      </c>
      <c r="K10" s="38" t="s">
        <v>143</v>
      </c>
      <c r="L10" s="113" t="s">
        <v>465</v>
      </c>
      <c r="M10" s="113" t="s">
        <v>465</v>
      </c>
      <c r="N10" s="113" t="s">
        <v>465</v>
      </c>
      <c r="O10" s="3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1" customFormat="1" ht="14.25" customHeight="1">
      <c r="A11" s="27">
        <f t="shared" si="0"/>
        <v>6</v>
      </c>
      <c r="B11" s="106" t="s">
        <v>238</v>
      </c>
      <c r="C11" s="88" t="s">
        <v>274</v>
      </c>
      <c r="D11" s="29">
        <v>8</v>
      </c>
      <c r="E11" s="32" t="s">
        <v>39</v>
      </c>
      <c r="F11" s="109" t="s">
        <v>465</v>
      </c>
      <c r="G11" s="38" t="s">
        <v>143</v>
      </c>
      <c r="H11" s="109" t="s">
        <v>465</v>
      </c>
      <c r="I11" s="113"/>
      <c r="J11" s="38" t="s">
        <v>143</v>
      </c>
      <c r="K11" s="38" t="s">
        <v>465</v>
      </c>
      <c r="L11" s="38" t="s">
        <v>465</v>
      </c>
      <c r="M11" s="38" t="s">
        <v>465</v>
      </c>
      <c r="N11" s="38"/>
      <c r="O11" s="3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1" customFormat="1" ht="14.25" customHeight="1">
      <c r="A12" s="27">
        <f t="shared" si="0"/>
        <v>7</v>
      </c>
      <c r="B12" s="106"/>
      <c r="C12" s="88" t="s">
        <v>280</v>
      </c>
      <c r="D12" s="29">
        <v>12</v>
      </c>
      <c r="E12" s="32" t="s">
        <v>40</v>
      </c>
      <c r="F12" s="109" t="s">
        <v>465</v>
      </c>
      <c r="G12" s="38" t="s">
        <v>143</v>
      </c>
      <c r="H12" s="109" t="s">
        <v>465</v>
      </c>
      <c r="I12" s="109" t="s">
        <v>465</v>
      </c>
      <c r="J12" s="38" t="s">
        <v>143</v>
      </c>
      <c r="K12" s="38" t="s">
        <v>465</v>
      </c>
      <c r="L12" s="38" t="s">
        <v>465</v>
      </c>
      <c r="M12" s="38" t="s">
        <v>465</v>
      </c>
      <c r="N12" s="38"/>
      <c r="O12" s="3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1" customFormat="1" ht="12.75" customHeight="1">
      <c r="A13" s="27">
        <f t="shared" si="0"/>
        <v>8</v>
      </c>
      <c r="B13" s="106" t="s">
        <v>238</v>
      </c>
      <c r="C13" s="88" t="s">
        <v>272</v>
      </c>
      <c r="D13" s="29">
        <v>12</v>
      </c>
      <c r="E13" s="32" t="s">
        <v>38</v>
      </c>
      <c r="F13" s="111"/>
      <c r="G13" s="38" t="s">
        <v>143</v>
      </c>
      <c r="H13" s="109" t="s">
        <v>465</v>
      </c>
      <c r="I13" s="109" t="s">
        <v>465</v>
      </c>
      <c r="J13" s="38" t="s">
        <v>143</v>
      </c>
      <c r="K13" s="38" t="s">
        <v>465</v>
      </c>
      <c r="L13" s="113" t="s">
        <v>465</v>
      </c>
      <c r="M13" s="113" t="s">
        <v>465</v>
      </c>
      <c r="N13" s="113" t="s">
        <v>465</v>
      </c>
      <c r="O13" s="38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1" customFormat="1" ht="12.75" customHeight="1">
      <c r="A14" s="27">
        <f t="shared" si="0"/>
        <v>9</v>
      </c>
      <c r="B14" s="106"/>
      <c r="C14" s="22" t="s">
        <v>422</v>
      </c>
      <c r="D14" s="47">
        <v>13</v>
      </c>
      <c r="E14" s="32" t="s">
        <v>84</v>
      </c>
      <c r="F14" s="109" t="s">
        <v>465</v>
      </c>
      <c r="G14" s="38" t="s">
        <v>143</v>
      </c>
      <c r="H14" s="109" t="s">
        <v>465</v>
      </c>
      <c r="I14" s="109" t="s">
        <v>465</v>
      </c>
      <c r="J14" s="38" t="s">
        <v>143</v>
      </c>
      <c r="K14" s="38" t="s">
        <v>465</v>
      </c>
      <c r="L14" s="113" t="s">
        <v>465</v>
      </c>
      <c r="M14" s="113" t="s">
        <v>465</v>
      </c>
      <c r="N14" s="113" t="s">
        <v>465</v>
      </c>
      <c r="O14" s="3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3" customFormat="1" ht="15" customHeight="1">
      <c r="A15" s="27">
        <f t="shared" si="0"/>
        <v>10</v>
      </c>
      <c r="B15" s="106" t="s">
        <v>238</v>
      </c>
      <c r="C15" s="89" t="s">
        <v>321</v>
      </c>
      <c r="D15" s="32">
        <v>14</v>
      </c>
      <c r="E15" s="32" t="s">
        <v>55</v>
      </c>
      <c r="F15" s="38" t="s">
        <v>143</v>
      </c>
      <c r="G15" s="38" t="s">
        <v>143</v>
      </c>
      <c r="H15" s="38" t="s">
        <v>143</v>
      </c>
      <c r="I15" s="109" t="s">
        <v>465</v>
      </c>
      <c r="J15" s="38" t="s">
        <v>143</v>
      </c>
      <c r="K15" s="38" t="s">
        <v>143</v>
      </c>
      <c r="L15" s="113" t="s">
        <v>465</v>
      </c>
      <c r="M15" s="113" t="s">
        <v>465</v>
      </c>
      <c r="N15" s="113" t="s">
        <v>465</v>
      </c>
      <c r="O15" s="3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3" customFormat="1" ht="15" customHeight="1">
      <c r="A16" s="27">
        <f t="shared" si="0"/>
        <v>11</v>
      </c>
      <c r="B16" s="106"/>
      <c r="C16" s="88" t="s">
        <v>311</v>
      </c>
      <c r="D16" s="29">
        <v>8</v>
      </c>
      <c r="E16" s="32" t="s">
        <v>20</v>
      </c>
      <c r="F16" s="109" t="s">
        <v>465</v>
      </c>
      <c r="G16" s="38" t="s">
        <v>143</v>
      </c>
      <c r="H16" s="109" t="s">
        <v>465</v>
      </c>
      <c r="I16" s="109" t="s">
        <v>465</v>
      </c>
      <c r="J16" s="38" t="s">
        <v>143</v>
      </c>
      <c r="K16" s="38" t="s">
        <v>465</v>
      </c>
      <c r="L16" s="38" t="s">
        <v>465</v>
      </c>
      <c r="M16" s="38" t="s">
        <v>465</v>
      </c>
      <c r="N16" s="38"/>
      <c r="O16" s="3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1" customFormat="1" ht="17.25" customHeight="1">
      <c r="A17" s="27">
        <f t="shared" si="0"/>
        <v>12</v>
      </c>
      <c r="B17" s="106" t="s">
        <v>238</v>
      </c>
      <c r="C17" s="88" t="s">
        <v>300</v>
      </c>
      <c r="D17" s="29">
        <v>16</v>
      </c>
      <c r="E17" s="32" t="s">
        <v>23</v>
      </c>
      <c r="F17" s="109" t="s">
        <v>465</v>
      </c>
      <c r="G17" s="38" t="s">
        <v>143</v>
      </c>
      <c r="H17" s="109" t="s">
        <v>465</v>
      </c>
      <c r="I17" s="109" t="s">
        <v>465</v>
      </c>
      <c r="J17" s="38" t="s">
        <v>143</v>
      </c>
      <c r="K17" s="38" t="s">
        <v>465</v>
      </c>
      <c r="L17" s="113" t="s">
        <v>465</v>
      </c>
      <c r="M17" s="113" t="s">
        <v>465</v>
      </c>
      <c r="N17" s="113" t="s">
        <v>465</v>
      </c>
      <c r="O17" s="38" t="s">
        <v>465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1" customFormat="1" ht="12.75" customHeight="1">
      <c r="A18" s="27">
        <f t="shared" si="0"/>
        <v>13</v>
      </c>
      <c r="B18" s="106" t="s">
        <v>238</v>
      </c>
      <c r="C18" s="88" t="s">
        <v>309</v>
      </c>
      <c r="D18" s="29">
        <v>8</v>
      </c>
      <c r="E18" s="32" t="s">
        <v>23</v>
      </c>
      <c r="F18" s="109" t="s">
        <v>465</v>
      </c>
      <c r="G18" s="38" t="s">
        <v>143</v>
      </c>
      <c r="H18" s="109" t="s">
        <v>465</v>
      </c>
      <c r="I18" s="109" t="s">
        <v>465</v>
      </c>
      <c r="J18" s="38" t="s">
        <v>143</v>
      </c>
      <c r="K18" s="38" t="s">
        <v>465</v>
      </c>
      <c r="L18" s="38" t="s">
        <v>465</v>
      </c>
      <c r="M18" s="38" t="s">
        <v>465</v>
      </c>
      <c r="N18" s="38"/>
      <c r="O18" s="3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1" customFormat="1" ht="14.25" customHeight="1">
      <c r="A19" s="27">
        <f t="shared" si="0"/>
        <v>14</v>
      </c>
      <c r="B19" s="106" t="s">
        <v>238</v>
      </c>
      <c r="C19" s="87" t="s">
        <v>313</v>
      </c>
      <c r="D19" s="29">
        <v>8</v>
      </c>
      <c r="E19" s="32" t="s">
        <v>52</v>
      </c>
      <c r="F19" s="109" t="s">
        <v>465</v>
      </c>
      <c r="G19" s="38" t="s">
        <v>143</v>
      </c>
      <c r="H19" s="109" t="s">
        <v>465</v>
      </c>
      <c r="I19" s="109" t="s">
        <v>465</v>
      </c>
      <c r="J19" s="38" t="s">
        <v>143</v>
      </c>
      <c r="K19" s="38"/>
      <c r="L19" s="38" t="s">
        <v>465</v>
      </c>
      <c r="M19" s="38" t="s">
        <v>465</v>
      </c>
      <c r="N19" s="38"/>
      <c r="O19" s="3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1" customFormat="1" ht="14.25" customHeight="1">
      <c r="A20" s="27">
        <f t="shared" si="0"/>
        <v>15</v>
      </c>
      <c r="B20" s="106"/>
      <c r="C20" s="87" t="s">
        <v>449</v>
      </c>
      <c r="D20" s="25">
        <v>15</v>
      </c>
      <c r="E20" s="25" t="s">
        <v>20</v>
      </c>
      <c r="F20" s="38" t="s">
        <v>143</v>
      </c>
      <c r="G20" s="38" t="s">
        <v>143</v>
      </c>
      <c r="H20" s="38" t="s">
        <v>143</v>
      </c>
      <c r="I20" s="109" t="s">
        <v>465</v>
      </c>
      <c r="J20" s="38" t="s">
        <v>143</v>
      </c>
      <c r="K20" s="38" t="s">
        <v>143</v>
      </c>
      <c r="L20" s="109" t="s">
        <v>465</v>
      </c>
      <c r="M20" s="109" t="s">
        <v>465</v>
      </c>
      <c r="N20" s="109" t="s">
        <v>465</v>
      </c>
      <c r="O20" s="11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15" ht="14.25" customHeight="1">
      <c r="A21" s="118"/>
      <c r="B21" s="119"/>
      <c r="C21" s="120"/>
      <c r="D21" s="121"/>
      <c r="E21" s="122"/>
      <c r="F21" s="123"/>
      <c r="G21" s="124"/>
      <c r="H21" s="123"/>
      <c r="I21" s="123"/>
      <c r="J21" s="124"/>
      <c r="K21" s="123"/>
      <c r="L21" s="123"/>
      <c r="M21" s="125"/>
      <c r="N21" s="125"/>
      <c r="O21" s="126"/>
    </row>
    <row r="22" spans="1:15" ht="14.25" customHeight="1">
      <c r="A22" s="27">
        <v>1</v>
      </c>
      <c r="B22" s="106"/>
      <c r="C22" s="88" t="s">
        <v>289</v>
      </c>
      <c r="D22" s="29">
        <v>22</v>
      </c>
      <c r="E22" s="32" t="s">
        <v>23</v>
      </c>
      <c r="F22" s="109" t="s">
        <v>470</v>
      </c>
      <c r="G22" s="38" t="s">
        <v>143</v>
      </c>
      <c r="H22" s="109" t="s">
        <v>470</v>
      </c>
      <c r="I22" s="109"/>
      <c r="J22" s="38" t="s">
        <v>143</v>
      </c>
      <c r="K22" s="109" t="s">
        <v>470</v>
      </c>
      <c r="L22" s="113" t="s">
        <v>470</v>
      </c>
      <c r="M22" s="113" t="s">
        <v>470</v>
      </c>
      <c r="N22" s="113" t="s">
        <v>470</v>
      </c>
      <c r="O22" s="113" t="s">
        <v>470</v>
      </c>
    </row>
    <row r="23" spans="1:15" ht="15" customHeight="1">
      <c r="A23" s="27">
        <f t="shared" si="0"/>
        <v>2</v>
      </c>
      <c r="B23" s="106" t="s">
        <v>238</v>
      </c>
      <c r="C23" s="34" t="s">
        <v>450</v>
      </c>
      <c r="D23" s="32">
        <v>8</v>
      </c>
      <c r="E23" s="32" t="s">
        <v>71</v>
      </c>
      <c r="F23" s="109" t="s">
        <v>470</v>
      </c>
      <c r="G23" s="38" t="s">
        <v>143</v>
      </c>
      <c r="H23" s="109" t="s">
        <v>470</v>
      </c>
      <c r="I23" s="109" t="s">
        <v>470</v>
      </c>
      <c r="J23" s="38" t="s">
        <v>143</v>
      </c>
      <c r="K23" s="38"/>
      <c r="L23" s="113" t="s">
        <v>470</v>
      </c>
      <c r="M23" s="113" t="s">
        <v>470</v>
      </c>
      <c r="N23" s="113" t="s">
        <v>470</v>
      </c>
      <c r="O23" s="38"/>
    </row>
    <row r="24" spans="1:28" s="1" customFormat="1" ht="15" customHeight="1">
      <c r="A24" s="27">
        <f t="shared" si="0"/>
        <v>3</v>
      </c>
      <c r="B24" s="106" t="s">
        <v>238</v>
      </c>
      <c r="C24" s="88" t="s">
        <v>271</v>
      </c>
      <c r="D24" s="29">
        <v>8</v>
      </c>
      <c r="E24" s="32" t="s">
        <v>37</v>
      </c>
      <c r="F24" s="109"/>
      <c r="G24" s="38" t="s">
        <v>143</v>
      </c>
      <c r="H24" s="109" t="s">
        <v>470</v>
      </c>
      <c r="I24" s="109" t="s">
        <v>470</v>
      </c>
      <c r="J24" s="38" t="s">
        <v>143</v>
      </c>
      <c r="K24" s="109" t="s">
        <v>470</v>
      </c>
      <c r="L24" s="113" t="s">
        <v>470</v>
      </c>
      <c r="M24" s="113" t="s">
        <v>470</v>
      </c>
      <c r="N24" s="113" t="s">
        <v>470</v>
      </c>
      <c r="O24" s="3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1" customFormat="1" ht="15" customHeight="1">
      <c r="A25" s="27">
        <f t="shared" si="0"/>
        <v>4</v>
      </c>
      <c r="B25" s="106"/>
      <c r="C25" s="34" t="s">
        <v>451</v>
      </c>
      <c r="D25" s="32">
        <v>8</v>
      </c>
      <c r="E25" s="32" t="s">
        <v>75</v>
      </c>
      <c r="F25" s="109" t="s">
        <v>470</v>
      </c>
      <c r="G25" s="38" t="s">
        <v>143</v>
      </c>
      <c r="H25" s="109" t="s">
        <v>470</v>
      </c>
      <c r="I25" s="109" t="s">
        <v>470</v>
      </c>
      <c r="J25" s="38" t="s">
        <v>143</v>
      </c>
      <c r="K25" s="109" t="s">
        <v>470</v>
      </c>
      <c r="L25" s="113" t="s">
        <v>470</v>
      </c>
      <c r="M25" s="113" t="s">
        <v>470</v>
      </c>
      <c r="N25" s="113" t="s">
        <v>470</v>
      </c>
      <c r="O25" s="3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1" customFormat="1" ht="15.75" customHeight="1">
      <c r="A26" s="27">
        <f t="shared" si="0"/>
        <v>5</v>
      </c>
      <c r="B26" s="106" t="s">
        <v>238</v>
      </c>
      <c r="C26" s="88" t="s">
        <v>302</v>
      </c>
      <c r="D26" s="29">
        <v>16</v>
      </c>
      <c r="E26" s="32" t="s">
        <v>50</v>
      </c>
      <c r="F26" s="109" t="s">
        <v>470</v>
      </c>
      <c r="G26" s="38" t="s">
        <v>143</v>
      </c>
      <c r="H26" s="109" t="s">
        <v>470</v>
      </c>
      <c r="I26" s="109" t="s">
        <v>470</v>
      </c>
      <c r="J26" s="38" t="s">
        <v>143</v>
      </c>
      <c r="K26" s="109" t="s">
        <v>470</v>
      </c>
      <c r="L26" s="113" t="s">
        <v>470</v>
      </c>
      <c r="M26" s="113" t="s">
        <v>470</v>
      </c>
      <c r="N26" s="113" t="s">
        <v>470</v>
      </c>
      <c r="O26" s="3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1" customFormat="1" ht="15.75" customHeight="1">
      <c r="A27" s="27">
        <f t="shared" si="0"/>
        <v>6</v>
      </c>
      <c r="B27" s="106" t="s">
        <v>238</v>
      </c>
      <c r="C27" s="88" t="s">
        <v>307</v>
      </c>
      <c r="D27" s="29">
        <v>24</v>
      </c>
      <c r="E27" s="32" t="s">
        <v>20</v>
      </c>
      <c r="F27" s="109" t="s">
        <v>470</v>
      </c>
      <c r="G27" s="38" t="s">
        <v>143</v>
      </c>
      <c r="H27" s="109"/>
      <c r="I27" s="109" t="s">
        <v>470</v>
      </c>
      <c r="J27" s="38" t="s">
        <v>143</v>
      </c>
      <c r="K27" s="109"/>
      <c r="L27" s="113" t="s">
        <v>470</v>
      </c>
      <c r="M27" s="113" t="s">
        <v>470</v>
      </c>
      <c r="N27" s="38"/>
      <c r="O27" s="3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1" customFormat="1" ht="15.75" customHeight="1">
      <c r="A28" s="27">
        <f t="shared" si="0"/>
        <v>7</v>
      </c>
      <c r="B28" s="106"/>
      <c r="C28" s="88" t="s">
        <v>283</v>
      </c>
      <c r="D28" s="29">
        <v>22</v>
      </c>
      <c r="E28" s="32" t="s">
        <v>23</v>
      </c>
      <c r="F28" s="109" t="s">
        <v>470</v>
      </c>
      <c r="G28" s="38" t="s">
        <v>143</v>
      </c>
      <c r="H28" s="109" t="s">
        <v>470</v>
      </c>
      <c r="I28" s="109" t="s">
        <v>470</v>
      </c>
      <c r="J28" s="38" t="s">
        <v>143</v>
      </c>
      <c r="K28" s="109" t="s">
        <v>470</v>
      </c>
      <c r="L28" s="113" t="s">
        <v>470</v>
      </c>
      <c r="M28" s="113" t="s">
        <v>470</v>
      </c>
      <c r="N28" s="113" t="s">
        <v>470</v>
      </c>
      <c r="O28" s="3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1" customFormat="1" ht="15.75" customHeight="1">
      <c r="A29" s="27">
        <f t="shared" si="0"/>
        <v>8</v>
      </c>
      <c r="B29" s="106"/>
      <c r="C29" s="86" t="s">
        <v>247</v>
      </c>
      <c r="D29" s="25">
        <v>8</v>
      </c>
      <c r="E29" s="32" t="s">
        <v>23</v>
      </c>
      <c r="F29" s="109" t="s">
        <v>470</v>
      </c>
      <c r="G29" s="38" t="s">
        <v>143</v>
      </c>
      <c r="H29" s="109" t="s">
        <v>470</v>
      </c>
      <c r="I29" s="109" t="s">
        <v>470</v>
      </c>
      <c r="J29" s="38" t="s">
        <v>143</v>
      </c>
      <c r="K29" s="109" t="s">
        <v>470</v>
      </c>
      <c r="L29" s="113" t="s">
        <v>470</v>
      </c>
      <c r="M29" s="113" t="s">
        <v>470</v>
      </c>
      <c r="N29" s="114"/>
      <c r="O29" s="3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1" customFormat="1" ht="15.75" customHeight="1">
      <c r="A30" s="27">
        <f t="shared" si="0"/>
        <v>9</v>
      </c>
      <c r="B30" s="106"/>
      <c r="C30" s="90" t="s">
        <v>426</v>
      </c>
      <c r="D30" s="32">
        <v>16</v>
      </c>
      <c r="E30" s="32" t="s">
        <v>70</v>
      </c>
      <c r="F30" s="109" t="s">
        <v>470</v>
      </c>
      <c r="G30" s="38" t="s">
        <v>143</v>
      </c>
      <c r="H30" s="109" t="s">
        <v>470</v>
      </c>
      <c r="I30" s="109" t="s">
        <v>470</v>
      </c>
      <c r="J30" s="38" t="s">
        <v>143</v>
      </c>
      <c r="K30" s="109" t="s">
        <v>470</v>
      </c>
      <c r="L30" s="113" t="s">
        <v>470</v>
      </c>
      <c r="M30" s="113" t="s">
        <v>470</v>
      </c>
      <c r="N30" s="114"/>
      <c r="O30" s="3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1" customFormat="1" ht="15" customHeight="1">
      <c r="A31" s="27">
        <f t="shared" si="0"/>
        <v>10</v>
      </c>
      <c r="B31" s="106" t="s">
        <v>238</v>
      </c>
      <c r="C31" s="88" t="s">
        <v>270</v>
      </c>
      <c r="D31" s="29">
        <v>12</v>
      </c>
      <c r="E31" s="32" t="s">
        <v>36</v>
      </c>
      <c r="F31" s="38" t="s">
        <v>143</v>
      </c>
      <c r="G31" s="38" t="s">
        <v>143</v>
      </c>
      <c r="H31" s="109" t="s">
        <v>470</v>
      </c>
      <c r="I31" s="109"/>
      <c r="J31" s="38" t="s">
        <v>143</v>
      </c>
      <c r="K31" s="109" t="s">
        <v>470</v>
      </c>
      <c r="L31" s="113" t="s">
        <v>470</v>
      </c>
      <c r="M31" s="113" t="s">
        <v>470</v>
      </c>
      <c r="N31" s="38"/>
      <c r="O31" s="3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15" ht="14.25" customHeight="1">
      <c r="A32" s="27">
        <f aca="true" t="shared" si="1" ref="A32:A37">A31+1</f>
        <v>11</v>
      </c>
      <c r="B32" s="106" t="s">
        <v>238</v>
      </c>
      <c r="C32" s="87" t="s">
        <v>424</v>
      </c>
      <c r="D32" s="25">
        <v>8</v>
      </c>
      <c r="E32" s="25" t="s">
        <v>56</v>
      </c>
      <c r="F32" s="38" t="s">
        <v>143</v>
      </c>
      <c r="G32" s="38" t="s">
        <v>143</v>
      </c>
      <c r="H32" s="109" t="s">
        <v>470</v>
      </c>
      <c r="I32" s="109" t="s">
        <v>470</v>
      </c>
      <c r="J32" s="38" t="s">
        <v>143</v>
      </c>
      <c r="K32" s="109" t="s">
        <v>470</v>
      </c>
      <c r="L32" s="113" t="s">
        <v>470</v>
      </c>
      <c r="M32" s="113" t="s">
        <v>470</v>
      </c>
      <c r="N32" s="113" t="s">
        <v>470</v>
      </c>
      <c r="O32" s="38"/>
    </row>
    <row r="33" spans="1:15" ht="14.25" customHeight="1">
      <c r="A33" s="118"/>
      <c r="B33" s="119"/>
      <c r="C33" s="127"/>
      <c r="D33" s="122"/>
      <c r="E33" s="122"/>
      <c r="F33" s="123"/>
      <c r="G33" s="124"/>
      <c r="H33" s="123"/>
      <c r="I33" s="123"/>
      <c r="J33" s="124"/>
      <c r="K33" s="123"/>
      <c r="L33" s="123"/>
      <c r="M33" s="125"/>
      <c r="N33" s="126"/>
      <c r="O33" s="124"/>
    </row>
    <row r="34" spans="1:15" ht="14.25" customHeight="1">
      <c r="A34" s="27">
        <v>1</v>
      </c>
      <c r="B34" s="106"/>
      <c r="C34" s="87" t="s">
        <v>423</v>
      </c>
      <c r="D34" s="25">
        <v>8</v>
      </c>
      <c r="E34" s="25" t="s">
        <v>58</v>
      </c>
      <c r="F34" s="109" t="s">
        <v>471</v>
      </c>
      <c r="G34" s="38" t="s">
        <v>143</v>
      </c>
      <c r="H34" s="109" t="s">
        <v>471</v>
      </c>
      <c r="I34" s="109" t="s">
        <v>471</v>
      </c>
      <c r="J34" s="38" t="s">
        <v>143</v>
      </c>
      <c r="K34" s="109" t="s">
        <v>471</v>
      </c>
      <c r="L34" s="113" t="s">
        <v>471</v>
      </c>
      <c r="M34" s="113" t="s">
        <v>471</v>
      </c>
      <c r="N34" s="109" t="s">
        <v>471</v>
      </c>
      <c r="O34" s="38"/>
    </row>
    <row r="35" spans="1:15" ht="14.25" customHeight="1">
      <c r="A35" s="27">
        <f t="shared" si="1"/>
        <v>2</v>
      </c>
      <c r="B35" s="106"/>
      <c r="C35" s="89" t="s">
        <v>273</v>
      </c>
      <c r="D35" s="28">
        <v>16</v>
      </c>
      <c r="E35" s="32" t="s">
        <v>26</v>
      </c>
      <c r="F35" s="109" t="s">
        <v>471</v>
      </c>
      <c r="G35" s="38" t="s">
        <v>143</v>
      </c>
      <c r="H35" s="109" t="s">
        <v>471</v>
      </c>
      <c r="I35" s="109" t="s">
        <v>471</v>
      </c>
      <c r="J35" s="38" t="s">
        <v>143</v>
      </c>
      <c r="K35" s="109" t="s">
        <v>471</v>
      </c>
      <c r="L35" s="113" t="s">
        <v>471</v>
      </c>
      <c r="M35" s="113" t="s">
        <v>471</v>
      </c>
      <c r="N35" s="109" t="s">
        <v>471</v>
      </c>
      <c r="O35" s="38"/>
    </row>
    <row r="36" spans="1:15" ht="14.25" customHeight="1">
      <c r="A36" s="27">
        <f t="shared" si="1"/>
        <v>3</v>
      </c>
      <c r="B36" s="106"/>
      <c r="C36" s="88" t="s">
        <v>282</v>
      </c>
      <c r="D36" s="29">
        <v>22</v>
      </c>
      <c r="E36" s="32" t="s">
        <v>23</v>
      </c>
      <c r="F36" s="109" t="s">
        <v>471</v>
      </c>
      <c r="G36" s="38" t="s">
        <v>143</v>
      </c>
      <c r="H36" s="109" t="s">
        <v>471</v>
      </c>
      <c r="I36" s="109" t="s">
        <v>471</v>
      </c>
      <c r="J36" s="38" t="s">
        <v>143</v>
      </c>
      <c r="K36" s="109" t="s">
        <v>471</v>
      </c>
      <c r="L36" s="113" t="s">
        <v>471</v>
      </c>
      <c r="M36" s="113" t="s">
        <v>471</v>
      </c>
      <c r="N36" s="109" t="s">
        <v>471</v>
      </c>
      <c r="O36" s="38"/>
    </row>
    <row r="37" spans="1:15" ht="12.75" customHeight="1">
      <c r="A37" s="27">
        <f t="shared" si="1"/>
        <v>4</v>
      </c>
      <c r="B37" s="106" t="s">
        <v>238</v>
      </c>
      <c r="C37" s="90" t="s">
        <v>425</v>
      </c>
      <c r="D37" s="32">
        <v>16</v>
      </c>
      <c r="E37" s="32" t="s">
        <v>69</v>
      </c>
      <c r="F37" s="109" t="s">
        <v>471</v>
      </c>
      <c r="G37" s="38" t="s">
        <v>143</v>
      </c>
      <c r="H37" s="109" t="s">
        <v>471</v>
      </c>
      <c r="I37" s="109" t="s">
        <v>471</v>
      </c>
      <c r="J37" s="38" t="s">
        <v>143</v>
      </c>
      <c r="K37" s="109" t="s">
        <v>471</v>
      </c>
      <c r="L37" s="113" t="s">
        <v>471</v>
      </c>
      <c r="M37" s="113" t="s">
        <v>471</v>
      </c>
      <c r="N37" s="140"/>
      <c r="O37" s="38"/>
    </row>
    <row r="38" spans="1:15" ht="16.5" customHeight="1">
      <c r="A38" s="27">
        <f t="shared" si="0"/>
        <v>5</v>
      </c>
      <c r="B38" s="106" t="s">
        <v>238</v>
      </c>
      <c r="C38" s="87" t="s">
        <v>240</v>
      </c>
      <c r="D38" s="25">
        <v>24</v>
      </c>
      <c r="E38" s="32" t="s">
        <v>20</v>
      </c>
      <c r="F38" s="109" t="s">
        <v>471</v>
      </c>
      <c r="G38" s="38" t="s">
        <v>143</v>
      </c>
      <c r="H38" s="109" t="s">
        <v>471</v>
      </c>
      <c r="I38" s="109"/>
      <c r="J38" s="38" t="s">
        <v>143</v>
      </c>
      <c r="K38" s="109" t="s">
        <v>471</v>
      </c>
      <c r="L38" s="113" t="s">
        <v>471</v>
      </c>
      <c r="M38" s="113" t="s">
        <v>471</v>
      </c>
      <c r="N38" s="109" t="s">
        <v>471</v>
      </c>
      <c r="O38" s="38"/>
    </row>
    <row r="39" spans="1:15" ht="25.5">
      <c r="A39" s="27">
        <f t="shared" si="0"/>
        <v>6</v>
      </c>
      <c r="B39" s="106" t="s">
        <v>238</v>
      </c>
      <c r="C39" s="22" t="s">
        <v>427</v>
      </c>
      <c r="D39" s="47">
        <v>16</v>
      </c>
      <c r="E39" s="32" t="s">
        <v>82</v>
      </c>
      <c r="F39" s="109" t="s">
        <v>471</v>
      </c>
      <c r="G39" s="38" t="s">
        <v>143</v>
      </c>
      <c r="H39" s="109" t="s">
        <v>471</v>
      </c>
      <c r="I39" s="109" t="s">
        <v>471</v>
      </c>
      <c r="J39" s="38" t="s">
        <v>143</v>
      </c>
      <c r="K39" s="109" t="s">
        <v>471</v>
      </c>
      <c r="L39" s="113" t="s">
        <v>471</v>
      </c>
      <c r="M39" s="113" t="s">
        <v>471</v>
      </c>
      <c r="N39" s="109" t="s">
        <v>471</v>
      </c>
      <c r="O39" s="38"/>
    </row>
    <row r="40" spans="1:28" s="1" customFormat="1" ht="15.75" customHeight="1">
      <c r="A40" s="27">
        <f t="shared" si="0"/>
        <v>7</v>
      </c>
      <c r="B40" s="106" t="s">
        <v>238</v>
      </c>
      <c r="C40" s="86" t="s">
        <v>246</v>
      </c>
      <c r="D40" s="25">
        <v>9</v>
      </c>
      <c r="E40" s="32" t="s">
        <v>24</v>
      </c>
      <c r="F40" s="109" t="s">
        <v>471</v>
      </c>
      <c r="G40" s="38" t="s">
        <v>143</v>
      </c>
      <c r="H40" s="109" t="s">
        <v>471</v>
      </c>
      <c r="I40" s="109" t="s">
        <v>471</v>
      </c>
      <c r="J40" s="38" t="s">
        <v>143</v>
      </c>
      <c r="K40" s="109" t="s">
        <v>471</v>
      </c>
      <c r="L40" s="113" t="s">
        <v>471</v>
      </c>
      <c r="M40" s="113" t="s">
        <v>471</v>
      </c>
      <c r="N40" s="109"/>
      <c r="O40" s="3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1" customFormat="1" ht="15" customHeight="1">
      <c r="A41" s="27">
        <f t="shared" si="0"/>
        <v>8</v>
      </c>
      <c r="B41" s="106" t="s">
        <v>238</v>
      </c>
      <c r="C41" s="88" t="s">
        <v>315</v>
      </c>
      <c r="D41" s="29">
        <v>8</v>
      </c>
      <c r="E41" s="32" t="s">
        <v>53</v>
      </c>
      <c r="F41" s="109" t="s">
        <v>471</v>
      </c>
      <c r="G41" s="38" t="s">
        <v>143</v>
      </c>
      <c r="H41" s="109" t="s">
        <v>471</v>
      </c>
      <c r="I41" s="109" t="s">
        <v>471</v>
      </c>
      <c r="J41" s="38" t="s">
        <v>143</v>
      </c>
      <c r="K41" s="109" t="s">
        <v>471</v>
      </c>
      <c r="L41" s="113" t="s">
        <v>471</v>
      </c>
      <c r="M41" s="113" t="s">
        <v>471</v>
      </c>
      <c r="N41" s="109" t="s">
        <v>471</v>
      </c>
      <c r="O41" s="3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s="1" customFormat="1" ht="15" customHeight="1">
      <c r="A42" s="27">
        <f t="shared" si="0"/>
        <v>9</v>
      </c>
      <c r="B42" s="106"/>
      <c r="C42" s="91" t="s">
        <v>453</v>
      </c>
      <c r="D42" s="47">
        <v>15</v>
      </c>
      <c r="E42" s="32" t="s">
        <v>77</v>
      </c>
      <c r="F42" s="109" t="s">
        <v>471</v>
      </c>
      <c r="G42" s="38" t="s">
        <v>143</v>
      </c>
      <c r="H42" s="109" t="s">
        <v>471</v>
      </c>
      <c r="I42" s="109"/>
      <c r="J42" s="38" t="s">
        <v>143</v>
      </c>
      <c r="K42" s="109" t="s">
        <v>471</v>
      </c>
      <c r="L42" s="113" t="s">
        <v>471</v>
      </c>
      <c r="M42" s="113" t="s">
        <v>471</v>
      </c>
      <c r="N42" s="109" t="s">
        <v>471</v>
      </c>
      <c r="O42" s="3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s="1" customFormat="1" ht="15" customHeight="1">
      <c r="A43" s="27">
        <f t="shared" si="0"/>
        <v>10</v>
      </c>
      <c r="B43" s="106"/>
      <c r="C43" s="88" t="s">
        <v>290</v>
      </c>
      <c r="D43" s="29">
        <v>16</v>
      </c>
      <c r="E43" s="32" t="s">
        <v>23</v>
      </c>
      <c r="F43" s="109" t="s">
        <v>471</v>
      </c>
      <c r="G43" s="38" t="s">
        <v>143</v>
      </c>
      <c r="H43" s="109" t="s">
        <v>471</v>
      </c>
      <c r="I43" s="109" t="s">
        <v>471</v>
      </c>
      <c r="J43" s="38" t="s">
        <v>143</v>
      </c>
      <c r="K43" s="109" t="s">
        <v>471</v>
      </c>
      <c r="L43" s="113" t="s">
        <v>471</v>
      </c>
      <c r="M43" s="113" t="s">
        <v>471</v>
      </c>
      <c r="N43" s="38"/>
      <c r="O43" s="38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s="1" customFormat="1" ht="13.5" customHeight="1">
      <c r="A44" s="27">
        <f t="shared" si="0"/>
        <v>11</v>
      </c>
      <c r="B44" s="106" t="s">
        <v>238</v>
      </c>
      <c r="C44" s="87" t="s">
        <v>241</v>
      </c>
      <c r="D44" s="25">
        <v>8</v>
      </c>
      <c r="E44" s="32" t="s">
        <v>21</v>
      </c>
      <c r="F44" s="109" t="s">
        <v>471</v>
      </c>
      <c r="G44" s="38" t="s">
        <v>143</v>
      </c>
      <c r="H44" s="109" t="s">
        <v>471</v>
      </c>
      <c r="I44" s="109" t="s">
        <v>471</v>
      </c>
      <c r="J44" s="38" t="s">
        <v>143</v>
      </c>
      <c r="K44" s="109" t="s">
        <v>471</v>
      </c>
      <c r="L44" s="113" t="s">
        <v>471</v>
      </c>
      <c r="M44" s="113" t="s">
        <v>471</v>
      </c>
      <c r="N44" s="109" t="s">
        <v>471</v>
      </c>
      <c r="O44" s="3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s="1" customFormat="1" ht="12.75" customHeight="1">
      <c r="A45" s="27">
        <f t="shared" si="0"/>
        <v>12</v>
      </c>
      <c r="B45" s="106"/>
      <c r="C45" s="34" t="s">
        <v>442</v>
      </c>
      <c r="D45" s="32">
        <v>22</v>
      </c>
      <c r="E45" s="32" t="s">
        <v>66</v>
      </c>
      <c r="F45" s="109" t="s">
        <v>471</v>
      </c>
      <c r="G45" s="38" t="s">
        <v>143</v>
      </c>
      <c r="H45" s="109" t="s">
        <v>471</v>
      </c>
      <c r="I45" s="109"/>
      <c r="J45" s="38" t="s">
        <v>143</v>
      </c>
      <c r="K45" s="109" t="s">
        <v>471</v>
      </c>
      <c r="L45" s="113" t="s">
        <v>471</v>
      </c>
      <c r="M45" s="113" t="s">
        <v>471</v>
      </c>
      <c r="N45" s="109"/>
      <c r="O45" s="3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s="1" customFormat="1" ht="12.75" customHeight="1">
      <c r="A46" s="27">
        <f t="shared" si="0"/>
        <v>13</v>
      </c>
      <c r="B46" s="106"/>
      <c r="C46" s="90" t="s">
        <v>452</v>
      </c>
      <c r="D46" s="32">
        <v>22</v>
      </c>
      <c r="E46" s="32" t="s">
        <v>68</v>
      </c>
      <c r="F46" s="109" t="s">
        <v>471</v>
      </c>
      <c r="G46" s="38" t="s">
        <v>143</v>
      </c>
      <c r="H46" s="109" t="s">
        <v>471</v>
      </c>
      <c r="I46" s="109" t="s">
        <v>471</v>
      </c>
      <c r="J46" s="38" t="s">
        <v>143</v>
      </c>
      <c r="K46" s="109" t="s">
        <v>471</v>
      </c>
      <c r="L46" s="113" t="s">
        <v>471</v>
      </c>
      <c r="M46" s="113" t="s">
        <v>471</v>
      </c>
      <c r="N46" s="109" t="s">
        <v>471</v>
      </c>
      <c r="O46" s="38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s="1" customFormat="1" ht="12.75" customHeight="1">
      <c r="A47" s="118"/>
      <c r="B47" s="119"/>
      <c r="C47" s="128"/>
      <c r="D47" s="129"/>
      <c r="E47" s="129"/>
      <c r="F47" s="123"/>
      <c r="G47" s="124"/>
      <c r="H47" s="123"/>
      <c r="I47" s="123"/>
      <c r="J47" s="124"/>
      <c r="K47" s="123"/>
      <c r="L47" s="123"/>
      <c r="M47" s="125"/>
      <c r="N47" s="126"/>
      <c r="O47" s="12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s="1" customFormat="1" ht="12.75" customHeight="1">
      <c r="A48" s="27">
        <v>1</v>
      </c>
      <c r="B48" s="106"/>
      <c r="C48" s="87" t="s">
        <v>428</v>
      </c>
      <c r="D48" s="25">
        <v>22</v>
      </c>
      <c r="E48" s="25" t="s">
        <v>57</v>
      </c>
      <c r="F48" s="109" t="s">
        <v>472</v>
      </c>
      <c r="G48" s="38" t="s">
        <v>143</v>
      </c>
      <c r="H48" s="109" t="s">
        <v>472</v>
      </c>
      <c r="I48" s="109" t="s">
        <v>472</v>
      </c>
      <c r="J48" s="38" t="s">
        <v>143</v>
      </c>
      <c r="K48" s="109" t="s">
        <v>472</v>
      </c>
      <c r="L48" s="113" t="s">
        <v>472</v>
      </c>
      <c r="M48" s="113" t="s">
        <v>472</v>
      </c>
      <c r="N48" s="113" t="s">
        <v>472</v>
      </c>
      <c r="O48" s="3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s="1" customFormat="1" ht="15.75" customHeight="1">
      <c r="A49" s="27">
        <f t="shared" si="0"/>
        <v>2</v>
      </c>
      <c r="B49" s="106" t="s">
        <v>238</v>
      </c>
      <c r="C49" s="87" t="s">
        <v>254</v>
      </c>
      <c r="D49" s="25">
        <v>26</v>
      </c>
      <c r="E49" s="32" t="s">
        <v>27</v>
      </c>
      <c r="F49" s="109" t="s">
        <v>472</v>
      </c>
      <c r="G49" s="38" t="s">
        <v>143</v>
      </c>
      <c r="H49" s="109" t="s">
        <v>472</v>
      </c>
      <c r="I49" s="109"/>
      <c r="J49" s="38" t="s">
        <v>143</v>
      </c>
      <c r="K49" s="109" t="s">
        <v>472</v>
      </c>
      <c r="L49" s="113" t="s">
        <v>472</v>
      </c>
      <c r="M49" s="113" t="s">
        <v>472</v>
      </c>
      <c r="N49" s="113" t="s">
        <v>472</v>
      </c>
      <c r="O49" s="3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s="1" customFormat="1" ht="12.75" customHeight="1">
      <c r="A50" s="27">
        <f t="shared" si="0"/>
        <v>3</v>
      </c>
      <c r="B50" s="106"/>
      <c r="C50" s="22" t="s">
        <v>457</v>
      </c>
      <c r="D50" s="47">
        <v>15</v>
      </c>
      <c r="E50" s="32" t="s">
        <v>83</v>
      </c>
      <c r="F50" s="109" t="s">
        <v>472</v>
      </c>
      <c r="G50" s="38" t="s">
        <v>143</v>
      </c>
      <c r="H50" s="109" t="s">
        <v>472</v>
      </c>
      <c r="I50" s="109" t="s">
        <v>472</v>
      </c>
      <c r="J50" s="38" t="s">
        <v>143</v>
      </c>
      <c r="K50" s="109" t="s">
        <v>472</v>
      </c>
      <c r="L50" s="113" t="s">
        <v>472</v>
      </c>
      <c r="M50" s="113" t="s">
        <v>472</v>
      </c>
      <c r="N50" s="113"/>
      <c r="O50" s="3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s="1" customFormat="1" ht="12.75" customHeight="1">
      <c r="A51" s="27">
        <f t="shared" si="0"/>
        <v>4</v>
      </c>
      <c r="B51" s="106"/>
      <c r="C51" s="87" t="s">
        <v>455</v>
      </c>
      <c r="D51" s="25">
        <v>16</v>
      </c>
      <c r="E51" s="25" t="s">
        <v>61</v>
      </c>
      <c r="F51" s="109" t="s">
        <v>472</v>
      </c>
      <c r="G51" s="38" t="s">
        <v>143</v>
      </c>
      <c r="H51" s="109" t="s">
        <v>472</v>
      </c>
      <c r="I51" s="109" t="s">
        <v>472</v>
      </c>
      <c r="J51" s="38" t="s">
        <v>143</v>
      </c>
      <c r="K51" s="109" t="s">
        <v>472</v>
      </c>
      <c r="L51" s="113" t="s">
        <v>472</v>
      </c>
      <c r="M51" s="113" t="s">
        <v>472</v>
      </c>
      <c r="N51" s="113" t="s">
        <v>472</v>
      </c>
      <c r="O51" s="3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s="1" customFormat="1" ht="12.75" customHeight="1">
      <c r="A52" s="27">
        <f t="shared" si="0"/>
        <v>5</v>
      </c>
      <c r="B52" s="106"/>
      <c r="C52" s="34" t="s">
        <v>456</v>
      </c>
      <c r="D52" s="32">
        <v>12</v>
      </c>
      <c r="E52" s="32" t="s">
        <v>72</v>
      </c>
      <c r="F52" s="109" t="s">
        <v>472</v>
      </c>
      <c r="G52" s="38" t="s">
        <v>143</v>
      </c>
      <c r="H52" s="109"/>
      <c r="I52" s="109" t="s">
        <v>472</v>
      </c>
      <c r="J52" s="38" t="s">
        <v>143</v>
      </c>
      <c r="K52" s="109" t="s">
        <v>472</v>
      </c>
      <c r="L52" s="113" t="s">
        <v>472</v>
      </c>
      <c r="M52" s="113" t="s">
        <v>472</v>
      </c>
      <c r="N52" s="113" t="s">
        <v>472</v>
      </c>
      <c r="O52" s="3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15" ht="15" customHeight="1">
      <c r="A53" s="27">
        <f t="shared" si="0"/>
        <v>6</v>
      </c>
      <c r="B53" s="106" t="s">
        <v>238</v>
      </c>
      <c r="C53" s="87" t="s">
        <v>454</v>
      </c>
      <c r="D53" s="25">
        <v>22</v>
      </c>
      <c r="E53" s="25" t="s">
        <v>59</v>
      </c>
      <c r="F53" s="38" t="s">
        <v>143</v>
      </c>
      <c r="G53" s="38" t="s">
        <v>143</v>
      </c>
      <c r="H53" s="109" t="s">
        <v>472</v>
      </c>
      <c r="I53" s="109" t="s">
        <v>472</v>
      </c>
      <c r="J53" s="38" t="s">
        <v>143</v>
      </c>
      <c r="K53" s="109" t="s">
        <v>472</v>
      </c>
      <c r="L53" s="113" t="s">
        <v>472</v>
      </c>
      <c r="M53" s="113" t="s">
        <v>472</v>
      </c>
      <c r="N53" s="113" t="s">
        <v>472</v>
      </c>
      <c r="O53" s="38"/>
    </row>
    <row r="54" spans="1:15" ht="14.25" customHeight="1">
      <c r="A54" s="27">
        <f t="shared" si="0"/>
        <v>7</v>
      </c>
      <c r="B54" s="106" t="s">
        <v>238</v>
      </c>
      <c r="C54" s="88" t="s">
        <v>306</v>
      </c>
      <c r="D54" s="29">
        <v>24</v>
      </c>
      <c r="E54" s="32" t="s">
        <v>23</v>
      </c>
      <c r="F54" s="109" t="s">
        <v>472</v>
      </c>
      <c r="G54" s="38" t="s">
        <v>143</v>
      </c>
      <c r="H54" s="109"/>
      <c r="I54" s="109" t="s">
        <v>472</v>
      </c>
      <c r="J54" s="38" t="s">
        <v>143</v>
      </c>
      <c r="K54" s="109"/>
      <c r="L54" s="113" t="s">
        <v>472</v>
      </c>
      <c r="M54" s="113" t="s">
        <v>472</v>
      </c>
      <c r="N54" s="113" t="s">
        <v>472</v>
      </c>
      <c r="O54" s="38"/>
    </row>
    <row r="55" spans="1:15" ht="14.25" customHeight="1">
      <c r="A55" s="27">
        <f t="shared" si="0"/>
        <v>8</v>
      </c>
      <c r="B55" s="106"/>
      <c r="C55" s="88" t="s">
        <v>303</v>
      </c>
      <c r="D55" s="29">
        <v>19</v>
      </c>
      <c r="E55" s="32" t="s">
        <v>34</v>
      </c>
      <c r="F55" s="109" t="s">
        <v>472</v>
      </c>
      <c r="G55" s="38" t="s">
        <v>143</v>
      </c>
      <c r="H55" s="109"/>
      <c r="I55" s="109" t="s">
        <v>472</v>
      </c>
      <c r="J55" s="38" t="s">
        <v>143</v>
      </c>
      <c r="K55" s="109"/>
      <c r="L55" s="113" t="s">
        <v>472</v>
      </c>
      <c r="M55" s="113" t="s">
        <v>472</v>
      </c>
      <c r="N55" s="113"/>
      <c r="O55" s="38"/>
    </row>
    <row r="56" spans="1:15" ht="14.25" customHeight="1">
      <c r="A56" s="27">
        <f t="shared" si="0"/>
        <v>9</v>
      </c>
      <c r="B56" s="106"/>
      <c r="C56" s="92" t="s">
        <v>459</v>
      </c>
      <c r="D56" s="32">
        <v>12</v>
      </c>
      <c r="E56" s="32" t="s">
        <v>76</v>
      </c>
      <c r="F56" s="109" t="s">
        <v>472</v>
      </c>
      <c r="G56" s="38" t="s">
        <v>143</v>
      </c>
      <c r="H56" s="109" t="s">
        <v>472</v>
      </c>
      <c r="I56" s="109" t="s">
        <v>472</v>
      </c>
      <c r="J56" s="38" t="s">
        <v>143</v>
      </c>
      <c r="K56" s="113"/>
      <c r="L56" s="113" t="s">
        <v>472</v>
      </c>
      <c r="M56" s="113" t="s">
        <v>472</v>
      </c>
      <c r="N56" s="113" t="s">
        <v>472</v>
      </c>
      <c r="O56" s="38"/>
    </row>
    <row r="57" spans="1:15" ht="14.25" customHeight="1">
      <c r="A57" s="27">
        <f t="shared" si="0"/>
        <v>10</v>
      </c>
      <c r="B57" s="106"/>
      <c r="C57" s="88" t="s">
        <v>319</v>
      </c>
      <c r="D57" s="29">
        <v>18</v>
      </c>
      <c r="E57" s="32" t="s">
        <v>23</v>
      </c>
      <c r="F57" s="109" t="s">
        <v>472</v>
      </c>
      <c r="G57" s="109" t="s">
        <v>472</v>
      </c>
      <c r="H57" s="109" t="s">
        <v>472</v>
      </c>
      <c r="I57" s="109" t="s">
        <v>472</v>
      </c>
      <c r="J57" s="38" t="s">
        <v>143</v>
      </c>
      <c r="K57" s="109" t="s">
        <v>472</v>
      </c>
      <c r="L57" s="113" t="s">
        <v>472</v>
      </c>
      <c r="M57" s="113" t="s">
        <v>472</v>
      </c>
      <c r="N57" s="113" t="s">
        <v>472</v>
      </c>
      <c r="O57" s="109" t="s">
        <v>472</v>
      </c>
    </row>
    <row r="58" spans="1:15" ht="14.25" customHeight="1">
      <c r="A58" s="27">
        <f t="shared" si="0"/>
        <v>11</v>
      </c>
      <c r="B58" s="106"/>
      <c r="C58" s="21" t="s">
        <v>460</v>
      </c>
      <c r="D58" s="47">
        <v>8</v>
      </c>
      <c r="E58" s="32" t="s">
        <v>45</v>
      </c>
      <c r="F58" s="109" t="s">
        <v>472</v>
      </c>
      <c r="G58" s="38" t="s">
        <v>143</v>
      </c>
      <c r="H58" s="109" t="s">
        <v>472</v>
      </c>
      <c r="I58" s="109"/>
      <c r="J58" s="38" t="s">
        <v>143</v>
      </c>
      <c r="K58" s="109" t="s">
        <v>472</v>
      </c>
      <c r="L58" s="113" t="s">
        <v>472</v>
      </c>
      <c r="M58" s="113" t="s">
        <v>472</v>
      </c>
      <c r="N58" s="113" t="s">
        <v>472</v>
      </c>
      <c r="O58" s="38"/>
    </row>
    <row r="59" spans="1:15" ht="14.25" customHeight="1">
      <c r="A59" s="27">
        <f t="shared" si="0"/>
        <v>12</v>
      </c>
      <c r="B59" s="106"/>
      <c r="C59" s="88" t="s">
        <v>281</v>
      </c>
      <c r="D59" s="29">
        <v>16</v>
      </c>
      <c r="E59" s="32" t="s">
        <v>20</v>
      </c>
      <c r="F59" s="109" t="s">
        <v>472</v>
      </c>
      <c r="G59" s="38" t="s">
        <v>143</v>
      </c>
      <c r="H59" s="109" t="s">
        <v>472</v>
      </c>
      <c r="I59" s="109" t="s">
        <v>472</v>
      </c>
      <c r="J59" s="38" t="s">
        <v>143</v>
      </c>
      <c r="K59" s="109" t="s">
        <v>472</v>
      </c>
      <c r="L59" s="113" t="s">
        <v>472</v>
      </c>
      <c r="M59" s="113" t="s">
        <v>472</v>
      </c>
      <c r="N59" s="113" t="s">
        <v>472</v>
      </c>
      <c r="O59" s="113" t="s">
        <v>472</v>
      </c>
    </row>
    <row r="60" spans="1:15" ht="14.25" customHeight="1">
      <c r="A60" s="118"/>
      <c r="B60" s="119"/>
      <c r="C60" s="120"/>
      <c r="D60" s="121"/>
      <c r="E60" s="129"/>
      <c r="F60" s="123"/>
      <c r="G60" s="124"/>
      <c r="H60" s="123"/>
      <c r="I60" s="123"/>
      <c r="J60" s="124"/>
      <c r="K60" s="123"/>
      <c r="L60" s="123"/>
      <c r="M60" s="125"/>
      <c r="N60" s="125"/>
      <c r="O60" s="126"/>
    </row>
    <row r="61" spans="1:15" ht="14.25" customHeight="1">
      <c r="A61" s="27">
        <v>1</v>
      </c>
      <c r="B61" s="106"/>
      <c r="C61" s="87" t="s">
        <v>268</v>
      </c>
      <c r="D61" s="25">
        <v>24</v>
      </c>
      <c r="E61" s="32" t="s">
        <v>34</v>
      </c>
      <c r="F61" s="109" t="s">
        <v>473</v>
      </c>
      <c r="G61" s="38" t="s">
        <v>143</v>
      </c>
      <c r="H61" s="109" t="s">
        <v>473</v>
      </c>
      <c r="I61" s="109"/>
      <c r="J61" s="38" t="s">
        <v>143</v>
      </c>
      <c r="K61" s="109" t="s">
        <v>473</v>
      </c>
      <c r="L61" s="113" t="s">
        <v>473</v>
      </c>
      <c r="M61" s="113" t="s">
        <v>473</v>
      </c>
      <c r="N61" s="113" t="s">
        <v>473</v>
      </c>
      <c r="O61" s="113" t="s">
        <v>473</v>
      </c>
    </row>
    <row r="62" spans="1:15" ht="14.25" customHeight="1">
      <c r="A62" s="27">
        <f t="shared" si="0"/>
        <v>2</v>
      </c>
      <c r="B62" s="106"/>
      <c r="C62" s="22" t="s">
        <v>461</v>
      </c>
      <c r="D62" s="47">
        <v>22</v>
      </c>
      <c r="E62" s="32" t="s">
        <v>81</v>
      </c>
      <c r="F62" s="109" t="s">
        <v>473</v>
      </c>
      <c r="G62" s="38" t="s">
        <v>143</v>
      </c>
      <c r="H62" s="109" t="s">
        <v>473</v>
      </c>
      <c r="I62" s="109" t="s">
        <v>473</v>
      </c>
      <c r="J62" s="38" t="s">
        <v>143</v>
      </c>
      <c r="K62" s="109" t="s">
        <v>473</v>
      </c>
      <c r="L62" s="113" t="s">
        <v>473</v>
      </c>
      <c r="M62" s="113" t="s">
        <v>473</v>
      </c>
      <c r="N62" s="113" t="s">
        <v>473</v>
      </c>
      <c r="O62" s="112"/>
    </row>
    <row r="63" spans="1:15" ht="14.25" customHeight="1">
      <c r="A63" s="27">
        <f t="shared" si="0"/>
        <v>3</v>
      </c>
      <c r="B63" s="106"/>
      <c r="C63" s="88" t="s">
        <v>297</v>
      </c>
      <c r="D63" s="29">
        <v>8</v>
      </c>
      <c r="E63" s="32" t="s">
        <v>48</v>
      </c>
      <c r="F63" s="38" t="s">
        <v>143</v>
      </c>
      <c r="G63" s="38" t="s">
        <v>143</v>
      </c>
      <c r="H63" s="109" t="s">
        <v>473</v>
      </c>
      <c r="I63" s="109" t="s">
        <v>473</v>
      </c>
      <c r="J63" s="38" t="s">
        <v>143</v>
      </c>
      <c r="K63" s="109" t="s">
        <v>473</v>
      </c>
      <c r="L63" s="113" t="s">
        <v>473</v>
      </c>
      <c r="M63" s="113" t="s">
        <v>473</v>
      </c>
      <c r="N63" s="113" t="s">
        <v>473</v>
      </c>
      <c r="O63" s="112"/>
    </row>
    <row r="64" spans="1:15" ht="14.25" customHeight="1">
      <c r="A64" s="27">
        <f t="shared" si="0"/>
        <v>4</v>
      </c>
      <c r="B64" s="106"/>
      <c r="C64" s="88" t="s">
        <v>284</v>
      </c>
      <c r="D64" s="29">
        <v>22</v>
      </c>
      <c r="E64" s="32" t="s">
        <v>23</v>
      </c>
      <c r="F64" s="109" t="s">
        <v>473</v>
      </c>
      <c r="G64" s="38" t="s">
        <v>143</v>
      </c>
      <c r="H64" s="109"/>
      <c r="I64" s="109"/>
      <c r="J64" s="38" t="s">
        <v>143</v>
      </c>
      <c r="K64" s="109"/>
      <c r="L64" s="113" t="s">
        <v>473</v>
      </c>
      <c r="M64" s="113" t="s">
        <v>473</v>
      </c>
      <c r="N64" s="113" t="s">
        <v>473</v>
      </c>
      <c r="O64" s="112"/>
    </row>
    <row r="65" spans="1:15" ht="14.25" customHeight="1">
      <c r="A65" s="27">
        <f t="shared" si="0"/>
        <v>5</v>
      </c>
      <c r="B65" s="106"/>
      <c r="C65" s="87" t="s">
        <v>458</v>
      </c>
      <c r="D65" s="25">
        <v>16</v>
      </c>
      <c r="E65" s="25" t="s">
        <v>62</v>
      </c>
      <c r="F65" s="109" t="s">
        <v>473</v>
      </c>
      <c r="G65" s="38" t="s">
        <v>143</v>
      </c>
      <c r="H65" s="109" t="s">
        <v>473</v>
      </c>
      <c r="I65" s="109" t="s">
        <v>473</v>
      </c>
      <c r="J65" s="38" t="s">
        <v>143</v>
      </c>
      <c r="K65" s="109" t="s">
        <v>473</v>
      </c>
      <c r="L65" s="113" t="s">
        <v>473</v>
      </c>
      <c r="M65" s="113" t="s">
        <v>473</v>
      </c>
      <c r="N65" s="113" t="s">
        <v>473</v>
      </c>
      <c r="O65" s="112"/>
    </row>
    <row r="66" spans="1:15" ht="14.25" customHeight="1">
      <c r="A66" s="27">
        <f t="shared" si="0"/>
        <v>6</v>
      </c>
      <c r="B66" s="106"/>
      <c r="C66" s="87" t="s">
        <v>257</v>
      </c>
      <c r="D66" s="25">
        <v>29</v>
      </c>
      <c r="E66" s="32" t="s">
        <v>29</v>
      </c>
      <c r="F66" s="109" t="s">
        <v>473</v>
      </c>
      <c r="G66" s="38" t="s">
        <v>143</v>
      </c>
      <c r="H66" s="109"/>
      <c r="I66" s="109"/>
      <c r="J66" s="38" t="s">
        <v>143</v>
      </c>
      <c r="K66" s="109"/>
      <c r="L66" s="113" t="s">
        <v>473</v>
      </c>
      <c r="M66" s="113" t="s">
        <v>473</v>
      </c>
      <c r="N66" s="38"/>
      <c r="O66" s="112"/>
    </row>
    <row r="67" spans="1:15" ht="14.25" customHeight="1">
      <c r="A67" s="27">
        <f t="shared" si="0"/>
        <v>7</v>
      </c>
      <c r="B67" s="106"/>
      <c r="C67" s="34" t="s">
        <v>462</v>
      </c>
      <c r="D67" s="32">
        <v>15</v>
      </c>
      <c r="E67" s="32" t="s">
        <v>67</v>
      </c>
      <c r="F67" s="109"/>
      <c r="G67" s="38" t="s">
        <v>143</v>
      </c>
      <c r="H67" s="109" t="s">
        <v>473</v>
      </c>
      <c r="I67" s="109" t="s">
        <v>473</v>
      </c>
      <c r="J67" s="38" t="s">
        <v>143</v>
      </c>
      <c r="K67" s="109" t="s">
        <v>473</v>
      </c>
      <c r="L67" s="113" t="s">
        <v>473</v>
      </c>
      <c r="M67" s="113" t="s">
        <v>473</v>
      </c>
      <c r="N67" s="38"/>
      <c r="O67" s="112"/>
    </row>
    <row r="68" spans="1:15" ht="14.25" customHeight="1">
      <c r="A68" s="27">
        <f t="shared" si="0"/>
        <v>8</v>
      </c>
      <c r="B68" s="106"/>
      <c r="C68" s="87" t="s">
        <v>261</v>
      </c>
      <c r="D68" s="25">
        <v>24</v>
      </c>
      <c r="E68" s="32" t="s">
        <v>32</v>
      </c>
      <c r="F68" s="109" t="s">
        <v>473</v>
      </c>
      <c r="G68" s="38" t="s">
        <v>143</v>
      </c>
      <c r="H68" s="109" t="s">
        <v>473</v>
      </c>
      <c r="I68" s="109" t="s">
        <v>473</v>
      </c>
      <c r="J68" s="38" t="s">
        <v>143</v>
      </c>
      <c r="K68" s="109" t="s">
        <v>473</v>
      </c>
      <c r="L68" s="113" t="s">
        <v>473</v>
      </c>
      <c r="M68" s="113" t="s">
        <v>473</v>
      </c>
      <c r="N68" s="38"/>
      <c r="O68" s="112"/>
    </row>
    <row r="69" spans="1:15" ht="14.25" customHeight="1">
      <c r="A69" s="27">
        <f t="shared" si="0"/>
        <v>9</v>
      </c>
      <c r="B69" s="106"/>
      <c r="C69" s="87" t="s">
        <v>256</v>
      </c>
      <c r="D69" s="25">
        <v>33</v>
      </c>
      <c r="E69" s="32" t="s">
        <v>23</v>
      </c>
      <c r="F69" s="109"/>
      <c r="G69" s="38" t="s">
        <v>143</v>
      </c>
      <c r="H69" s="109"/>
      <c r="I69" s="109" t="s">
        <v>473</v>
      </c>
      <c r="J69" s="38" t="s">
        <v>143</v>
      </c>
      <c r="K69" s="109"/>
      <c r="L69" s="113" t="s">
        <v>473</v>
      </c>
      <c r="M69" s="113" t="s">
        <v>473</v>
      </c>
      <c r="N69" s="113" t="s">
        <v>473</v>
      </c>
      <c r="O69" s="112"/>
    </row>
    <row r="70" spans="1:15" ht="14.25" customHeight="1">
      <c r="A70" s="27">
        <f t="shared" si="0"/>
        <v>10</v>
      </c>
      <c r="B70" s="106"/>
      <c r="C70" s="88" t="s">
        <v>308</v>
      </c>
      <c r="D70" s="29">
        <v>24</v>
      </c>
      <c r="E70" s="32" t="s">
        <v>20</v>
      </c>
      <c r="F70" s="109" t="s">
        <v>473</v>
      </c>
      <c r="G70" s="38" t="s">
        <v>143</v>
      </c>
      <c r="H70" s="109" t="s">
        <v>473</v>
      </c>
      <c r="I70" s="109" t="s">
        <v>473</v>
      </c>
      <c r="J70" s="38" t="s">
        <v>143</v>
      </c>
      <c r="K70" s="109" t="s">
        <v>473</v>
      </c>
      <c r="L70" s="113" t="s">
        <v>473</v>
      </c>
      <c r="M70" s="113" t="s">
        <v>473</v>
      </c>
      <c r="N70" s="38"/>
      <c r="O70" s="112"/>
    </row>
    <row r="71" spans="1:15" ht="14.25" customHeight="1">
      <c r="A71" s="27">
        <f t="shared" si="0"/>
        <v>11</v>
      </c>
      <c r="B71" s="106"/>
      <c r="C71" s="88" t="s">
        <v>320</v>
      </c>
      <c r="D71" s="29">
        <v>18</v>
      </c>
      <c r="E71" s="32" t="s">
        <v>23</v>
      </c>
      <c r="F71" s="109" t="s">
        <v>473</v>
      </c>
      <c r="G71" s="109" t="s">
        <v>473</v>
      </c>
      <c r="H71" s="109" t="s">
        <v>473</v>
      </c>
      <c r="I71" s="109" t="s">
        <v>473</v>
      </c>
      <c r="J71" s="38" t="s">
        <v>143</v>
      </c>
      <c r="K71" s="109" t="s">
        <v>473</v>
      </c>
      <c r="L71" s="113" t="s">
        <v>473</v>
      </c>
      <c r="M71" s="113" t="s">
        <v>473</v>
      </c>
      <c r="N71" s="113" t="s">
        <v>473</v>
      </c>
      <c r="O71" s="38" t="s">
        <v>473</v>
      </c>
    </row>
    <row r="72" spans="1:15" ht="14.25" customHeight="1">
      <c r="A72" s="27">
        <f t="shared" si="0"/>
        <v>12</v>
      </c>
      <c r="B72" s="106"/>
      <c r="C72" s="87" t="s">
        <v>252</v>
      </c>
      <c r="D72" s="25">
        <v>22</v>
      </c>
      <c r="E72" s="32" t="s">
        <v>20</v>
      </c>
      <c r="F72" s="109" t="s">
        <v>473</v>
      </c>
      <c r="G72" s="38" t="s">
        <v>143</v>
      </c>
      <c r="H72" s="38"/>
      <c r="I72" s="109" t="s">
        <v>473</v>
      </c>
      <c r="J72" s="38" t="s">
        <v>143</v>
      </c>
      <c r="K72" s="38"/>
      <c r="L72" s="113" t="s">
        <v>473</v>
      </c>
      <c r="M72" s="113" t="s">
        <v>473</v>
      </c>
      <c r="N72" s="38"/>
      <c r="O72" s="38" t="s">
        <v>473</v>
      </c>
    </row>
    <row r="73" spans="1:15" ht="14.25" customHeight="1">
      <c r="A73" s="118"/>
      <c r="B73" s="119"/>
      <c r="C73" s="120"/>
      <c r="D73" s="121"/>
      <c r="E73" s="129"/>
      <c r="F73" s="123"/>
      <c r="G73" s="124"/>
      <c r="H73" s="123"/>
      <c r="I73" s="123"/>
      <c r="J73" s="124"/>
      <c r="K73" s="123"/>
      <c r="L73" s="124"/>
      <c r="M73" s="124"/>
      <c r="N73" s="124"/>
      <c r="O73" s="124"/>
    </row>
    <row r="74" spans="1:15" ht="14.25" customHeight="1">
      <c r="A74" s="27">
        <v>1</v>
      </c>
      <c r="B74" s="106"/>
      <c r="C74" s="88" t="s">
        <v>285</v>
      </c>
      <c r="D74" s="29">
        <v>22</v>
      </c>
      <c r="E74" s="32" t="s">
        <v>23</v>
      </c>
      <c r="F74" s="109" t="s">
        <v>474</v>
      </c>
      <c r="G74" s="38" t="s">
        <v>143</v>
      </c>
      <c r="H74" s="109" t="s">
        <v>474</v>
      </c>
      <c r="I74" s="109" t="s">
        <v>474</v>
      </c>
      <c r="J74" s="38" t="s">
        <v>143</v>
      </c>
      <c r="K74" s="109" t="s">
        <v>474</v>
      </c>
      <c r="L74" s="113" t="s">
        <v>474</v>
      </c>
      <c r="M74" s="113" t="s">
        <v>474</v>
      </c>
      <c r="N74" s="38"/>
      <c r="O74" s="38"/>
    </row>
    <row r="75" spans="1:15" ht="14.25" customHeight="1">
      <c r="A75" s="27">
        <f t="shared" si="0"/>
        <v>2</v>
      </c>
      <c r="B75" s="106"/>
      <c r="C75" s="90" t="s">
        <v>463</v>
      </c>
      <c r="D75" s="32">
        <v>15</v>
      </c>
      <c r="E75" s="32" t="s">
        <v>70</v>
      </c>
      <c r="F75" s="109" t="s">
        <v>474</v>
      </c>
      <c r="G75" s="38" t="s">
        <v>143</v>
      </c>
      <c r="H75" s="109" t="s">
        <v>474</v>
      </c>
      <c r="I75" s="109" t="s">
        <v>474</v>
      </c>
      <c r="J75" s="38" t="s">
        <v>143</v>
      </c>
      <c r="K75" s="109" t="s">
        <v>474</v>
      </c>
      <c r="L75" s="113" t="s">
        <v>474</v>
      </c>
      <c r="M75" s="113" t="s">
        <v>474</v>
      </c>
      <c r="N75" s="114" t="s">
        <v>474</v>
      </c>
      <c r="O75" s="113"/>
    </row>
    <row r="76" spans="1:15" ht="14.25" customHeight="1">
      <c r="A76" s="27">
        <f t="shared" si="0"/>
        <v>3</v>
      </c>
      <c r="B76" s="106"/>
      <c r="C76" s="89" t="s">
        <v>279</v>
      </c>
      <c r="D76" s="28">
        <v>18</v>
      </c>
      <c r="E76" s="32" t="s">
        <v>23</v>
      </c>
      <c r="F76" s="109" t="s">
        <v>474</v>
      </c>
      <c r="G76" s="38" t="s">
        <v>143</v>
      </c>
      <c r="H76" s="109"/>
      <c r="I76" s="109" t="s">
        <v>474</v>
      </c>
      <c r="J76" s="38" t="s">
        <v>143</v>
      </c>
      <c r="K76" s="109" t="s">
        <v>474</v>
      </c>
      <c r="L76" s="113" t="s">
        <v>474</v>
      </c>
      <c r="M76" s="113" t="s">
        <v>474</v>
      </c>
      <c r="N76" s="38"/>
      <c r="O76" s="38" t="s">
        <v>474</v>
      </c>
    </row>
    <row r="77" spans="1:15" ht="14.25" customHeight="1">
      <c r="A77" s="27">
        <f t="shared" si="0"/>
        <v>4</v>
      </c>
      <c r="B77" s="106"/>
      <c r="C77" s="88" t="s">
        <v>278</v>
      </c>
      <c r="D77" s="29">
        <v>16</v>
      </c>
      <c r="E77" s="32" t="s">
        <v>21</v>
      </c>
      <c r="F77" s="109" t="s">
        <v>474</v>
      </c>
      <c r="G77" s="38" t="s">
        <v>143</v>
      </c>
      <c r="H77" s="109" t="s">
        <v>474</v>
      </c>
      <c r="I77" s="109" t="s">
        <v>474</v>
      </c>
      <c r="J77" s="38" t="s">
        <v>143</v>
      </c>
      <c r="K77" s="38"/>
      <c r="L77" s="113" t="s">
        <v>474</v>
      </c>
      <c r="M77" s="113" t="s">
        <v>474</v>
      </c>
      <c r="N77" s="38"/>
      <c r="O77" s="38" t="s">
        <v>474</v>
      </c>
    </row>
    <row r="78" spans="1:15" ht="14.25" customHeight="1">
      <c r="A78" s="27">
        <f t="shared" si="0"/>
        <v>5</v>
      </c>
      <c r="B78" s="106"/>
      <c r="C78" s="89" t="s">
        <v>263</v>
      </c>
      <c r="D78" s="28">
        <v>27</v>
      </c>
      <c r="E78" s="32" t="s">
        <v>23</v>
      </c>
      <c r="F78" s="109" t="s">
        <v>474</v>
      </c>
      <c r="G78" s="38" t="s">
        <v>143</v>
      </c>
      <c r="H78" s="109" t="s">
        <v>474</v>
      </c>
      <c r="I78" s="38"/>
      <c r="J78" s="38" t="s">
        <v>143</v>
      </c>
      <c r="K78" s="109" t="s">
        <v>474</v>
      </c>
      <c r="L78" s="113" t="s">
        <v>474</v>
      </c>
      <c r="M78" s="113" t="s">
        <v>474</v>
      </c>
      <c r="N78" s="38"/>
      <c r="O78" s="38" t="s">
        <v>474</v>
      </c>
    </row>
    <row r="79" spans="1:15" ht="14.25" customHeight="1">
      <c r="A79" s="27">
        <f t="shared" si="0"/>
        <v>6</v>
      </c>
      <c r="B79" s="106"/>
      <c r="C79" s="88" t="s">
        <v>266</v>
      </c>
      <c r="D79" s="29">
        <v>16</v>
      </c>
      <c r="E79" s="32" t="s">
        <v>23</v>
      </c>
      <c r="F79" s="109" t="s">
        <v>474</v>
      </c>
      <c r="G79" s="38" t="s">
        <v>143</v>
      </c>
      <c r="H79" s="109" t="s">
        <v>474</v>
      </c>
      <c r="I79" s="38"/>
      <c r="J79" s="38" t="s">
        <v>143</v>
      </c>
      <c r="K79" s="109" t="s">
        <v>474</v>
      </c>
      <c r="L79" s="113" t="s">
        <v>474</v>
      </c>
      <c r="M79" s="113" t="s">
        <v>474</v>
      </c>
      <c r="N79" s="113" t="s">
        <v>474</v>
      </c>
      <c r="O79" s="38"/>
    </row>
    <row r="80" spans="1:15" ht="14.25" customHeight="1">
      <c r="A80" s="27">
        <f aca="true" t="shared" si="2" ref="A80:A93">A79+1</f>
        <v>7</v>
      </c>
      <c r="B80" s="106"/>
      <c r="C80" s="88" t="s">
        <v>305</v>
      </c>
      <c r="D80" s="29">
        <v>24</v>
      </c>
      <c r="E80" s="32" t="s">
        <v>20</v>
      </c>
      <c r="F80" s="109" t="s">
        <v>474</v>
      </c>
      <c r="G80" s="38" t="s">
        <v>143</v>
      </c>
      <c r="H80" s="109" t="s">
        <v>474</v>
      </c>
      <c r="I80" s="109" t="s">
        <v>474</v>
      </c>
      <c r="J80" s="38" t="s">
        <v>143</v>
      </c>
      <c r="K80" s="109" t="s">
        <v>474</v>
      </c>
      <c r="L80" s="113" t="s">
        <v>474</v>
      </c>
      <c r="M80" s="113" t="s">
        <v>474</v>
      </c>
      <c r="N80" s="109" t="s">
        <v>474</v>
      </c>
      <c r="O80" s="38" t="s">
        <v>474</v>
      </c>
    </row>
    <row r="81" spans="1:15" ht="14.25" customHeight="1">
      <c r="A81" s="27">
        <f t="shared" si="2"/>
        <v>8</v>
      </c>
      <c r="B81" s="106"/>
      <c r="C81" s="87" t="s">
        <v>251</v>
      </c>
      <c r="D81" s="25">
        <v>22</v>
      </c>
      <c r="E81" s="32" t="s">
        <v>20</v>
      </c>
      <c r="F81" s="109" t="s">
        <v>474</v>
      </c>
      <c r="G81" s="38" t="s">
        <v>143</v>
      </c>
      <c r="H81" s="109" t="s">
        <v>474</v>
      </c>
      <c r="I81" s="38"/>
      <c r="J81" s="38" t="s">
        <v>143</v>
      </c>
      <c r="K81" s="109" t="s">
        <v>474</v>
      </c>
      <c r="L81" s="113" t="s">
        <v>474</v>
      </c>
      <c r="M81" s="113" t="s">
        <v>474</v>
      </c>
      <c r="N81" s="109" t="s">
        <v>474</v>
      </c>
      <c r="O81" s="38"/>
    </row>
    <row r="82" spans="1:15" ht="14.25" customHeight="1">
      <c r="A82" s="27">
        <f t="shared" si="2"/>
        <v>9</v>
      </c>
      <c r="B82" s="106"/>
      <c r="C82" s="87" t="s">
        <v>250</v>
      </c>
      <c r="D82" s="25">
        <v>22</v>
      </c>
      <c r="E82" s="32" t="s">
        <v>23</v>
      </c>
      <c r="F82" s="38"/>
      <c r="G82" s="38" t="s">
        <v>143</v>
      </c>
      <c r="H82" s="109" t="s">
        <v>474</v>
      </c>
      <c r="I82" s="109" t="s">
        <v>474</v>
      </c>
      <c r="J82" s="38" t="s">
        <v>143</v>
      </c>
      <c r="K82" s="109" t="s">
        <v>474</v>
      </c>
      <c r="L82" s="113" t="s">
        <v>474</v>
      </c>
      <c r="M82" s="113" t="s">
        <v>474</v>
      </c>
      <c r="N82" s="109" t="s">
        <v>474</v>
      </c>
      <c r="O82" s="38" t="s">
        <v>474</v>
      </c>
    </row>
    <row r="83" spans="1:15" ht="14.25" customHeight="1">
      <c r="A83" s="27">
        <f t="shared" si="2"/>
        <v>10</v>
      </c>
      <c r="B83" s="106"/>
      <c r="C83" s="88" t="s">
        <v>267</v>
      </c>
      <c r="D83" s="29">
        <v>27</v>
      </c>
      <c r="E83" s="32" t="s">
        <v>20</v>
      </c>
      <c r="F83" s="38"/>
      <c r="G83" s="38" t="s">
        <v>143</v>
      </c>
      <c r="H83" s="109"/>
      <c r="I83" s="38"/>
      <c r="J83" s="38" t="s">
        <v>143</v>
      </c>
      <c r="K83" s="109" t="s">
        <v>474</v>
      </c>
      <c r="L83" s="113" t="s">
        <v>474</v>
      </c>
      <c r="M83" s="113" t="s">
        <v>474</v>
      </c>
      <c r="N83" s="109" t="s">
        <v>474</v>
      </c>
      <c r="O83" s="38" t="s">
        <v>474</v>
      </c>
    </row>
    <row r="84" spans="1:15" ht="14.25" customHeight="1">
      <c r="A84" s="27">
        <f t="shared" si="2"/>
        <v>11</v>
      </c>
      <c r="B84" s="106"/>
      <c r="C84" s="87" t="s">
        <v>429</v>
      </c>
      <c r="D84" s="25">
        <v>16</v>
      </c>
      <c r="E84" s="25" t="s">
        <v>60</v>
      </c>
      <c r="F84" s="38" t="s">
        <v>143</v>
      </c>
      <c r="G84" s="38" t="s">
        <v>143</v>
      </c>
      <c r="H84" s="109" t="s">
        <v>474</v>
      </c>
      <c r="I84" s="109" t="s">
        <v>474</v>
      </c>
      <c r="J84" s="38" t="s">
        <v>143</v>
      </c>
      <c r="K84" s="109" t="s">
        <v>474</v>
      </c>
      <c r="L84" s="113" t="s">
        <v>474</v>
      </c>
      <c r="M84" s="113" t="s">
        <v>474</v>
      </c>
      <c r="N84" s="109" t="s">
        <v>474</v>
      </c>
      <c r="O84" s="38"/>
    </row>
    <row r="85" spans="1:15" ht="14.25" customHeight="1">
      <c r="A85" s="118"/>
      <c r="B85" s="119"/>
      <c r="C85" s="120"/>
      <c r="D85" s="121"/>
      <c r="E85" s="122"/>
      <c r="F85" s="123"/>
      <c r="G85" s="124"/>
      <c r="H85" s="123"/>
      <c r="I85" s="123"/>
      <c r="J85" s="124"/>
      <c r="K85" s="123"/>
      <c r="L85" s="123"/>
      <c r="M85" s="126"/>
      <c r="N85" s="123"/>
      <c r="O85" s="124"/>
    </row>
    <row r="86" spans="1:15" ht="14.25" customHeight="1">
      <c r="A86" s="27">
        <v>1</v>
      </c>
      <c r="B86" s="106"/>
      <c r="C86" s="87" t="s">
        <v>245</v>
      </c>
      <c r="D86" s="25">
        <v>16</v>
      </c>
      <c r="E86" s="32" t="s">
        <v>20</v>
      </c>
      <c r="F86" s="109"/>
      <c r="G86" s="38" t="s">
        <v>143</v>
      </c>
      <c r="H86" s="109"/>
      <c r="I86" s="109"/>
      <c r="J86" s="38" t="s">
        <v>143</v>
      </c>
      <c r="K86" s="38"/>
      <c r="L86" s="221"/>
      <c r="M86" s="222"/>
      <c r="N86" s="38" t="s">
        <v>468</v>
      </c>
      <c r="O86" s="38"/>
    </row>
    <row r="87" spans="1:15" ht="14.25" customHeight="1">
      <c r="A87" s="27">
        <f>A86+1</f>
        <v>2</v>
      </c>
      <c r="B87" s="106"/>
      <c r="C87" s="87" t="s">
        <v>254</v>
      </c>
      <c r="D87" s="25">
        <v>26</v>
      </c>
      <c r="E87" s="32" t="s">
        <v>27</v>
      </c>
      <c r="F87" s="109"/>
      <c r="G87" s="38" t="s">
        <v>143</v>
      </c>
      <c r="H87" s="109"/>
      <c r="I87" s="109" t="s">
        <v>468</v>
      </c>
      <c r="J87" s="38" t="s">
        <v>143</v>
      </c>
      <c r="K87" s="109"/>
      <c r="L87" s="221"/>
      <c r="M87" s="223"/>
      <c r="N87" s="222"/>
      <c r="O87" s="38"/>
    </row>
    <row r="88" spans="1:15" ht="14.25" customHeight="1">
      <c r="A88" s="27">
        <f>A87+1</f>
        <v>3</v>
      </c>
      <c r="B88" s="106"/>
      <c r="C88" s="87" t="s">
        <v>257</v>
      </c>
      <c r="D88" s="25">
        <v>29</v>
      </c>
      <c r="E88" s="32" t="s">
        <v>29</v>
      </c>
      <c r="F88" s="109"/>
      <c r="G88" s="38" t="s">
        <v>143</v>
      </c>
      <c r="H88" s="109" t="s">
        <v>468</v>
      </c>
      <c r="I88" s="109" t="s">
        <v>468</v>
      </c>
      <c r="J88" s="38" t="s">
        <v>143</v>
      </c>
      <c r="K88" s="109"/>
      <c r="L88" s="221"/>
      <c r="M88" s="222"/>
      <c r="N88" s="38" t="s">
        <v>468</v>
      </c>
      <c r="O88" s="38"/>
    </row>
    <row r="89" spans="1:15" ht="14.25" customHeight="1">
      <c r="A89" s="27">
        <f>A88+1</f>
        <v>4</v>
      </c>
      <c r="B89" s="106"/>
      <c r="C89" s="88" t="s">
        <v>298</v>
      </c>
      <c r="D89" s="29">
        <v>8</v>
      </c>
      <c r="E89" s="32" t="s">
        <v>31</v>
      </c>
      <c r="F89" s="109" t="s">
        <v>468</v>
      </c>
      <c r="G89" s="38" t="s">
        <v>143</v>
      </c>
      <c r="H89" s="38"/>
      <c r="I89" s="38"/>
      <c r="J89" s="38" t="s">
        <v>143</v>
      </c>
      <c r="K89" s="109" t="s">
        <v>468</v>
      </c>
      <c r="L89" s="113" t="s">
        <v>468</v>
      </c>
      <c r="M89" s="113" t="s">
        <v>468</v>
      </c>
      <c r="N89" s="109" t="s">
        <v>468</v>
      </c>
      <c r="O89" s="38"/>
    </row>
    <row r="90" spans="1:15" ht="14.25" customHeight="1">
      <c r="A90" s="27">
        <f>A89+1</f>
        <v>5</v>
      </c>
      <c r="B90" s="106"/>
      <c r="C90" s="87" t="s">
        <v>430</v>
      </c>
      <c r="D90" s="25">
        <v>23</v>
      </c>
      <c r="E90" s="25" t="s">
        <v>63</v>
      </c>
      <c r="F90" s="109" t="s">
        <v>468</v>
      </c>
      <c r="G90" s="38" t="s">
        <v>143</v>
      </c>
      <c r="H90" s="109" t="s">
        <v>468</v>
      </c>
      <c r="I90" s="109" t="s">
        <v>468</v>
      </c>
      <c r="J90" s="38" t="s">
        <v>143</v>
      </c>
      <c r="K90" s="109" t="s">
        <v>468</v>
      </c>
      <c r="L90" s="113" t="s">
        <v>468</v>
      </c>
      <c r="M90" s="113" t="s">
        <v>468</v>
      </c>
      <c r="N90" s="109" t="s">
        <v>468</v>
      </c>
      <c r="O90" s="38"/>
    </row>
    <row r="91" spans="1:15" ht="14.25" customHeight="1">
      <c r="A91" s="27">
        <f>A90+1</f>
        <v>6</v>
      </c>
      <c r="B91" s="106"/>
      <c r="C91" s="88" t="s">
        <v>304</v>
      </c>
      <c r="D91" s="29">
        <v>16</v>
      </c>
      <c r="E91" s="32" t="s">
        <v>20</v>
      </c>
      <c r="F91" s="109" t="s">
        <v>468</v>
      </c>
      <c r="G91" s="38" t="s">
        <v>143</v>
      </c>
      <c r="H91" s="109" t="s">
        <v>468</v>
      </c>
      <c r="I91" s="109" t="s">
        <v>468</v>
      </c>
      <c r="J91" s="38" t="s">
        <v>143</v>
      </c>
      <c r="K91" s="109"/>
      <c r="L91" s="113" t="s">
        <v>468</v>
      </c>
      <c r="M91" s="113" t="s">
        <v>468</v>
      </c>
      <c r="N91" s="109" t="s">
        <v>468</v>
      </c>
      <c r="O91" s="38"/>
    </row>
    <row r="92" spans="1:15" ht="14.25" customHeight="1">
      <c r="A92" s="27">
        <f t="shared" si="2"/>
        <v>7</v>
      </c>
      <c r="B92" s="106"/>
      <c r="C92" s="88" t="s">
        <v>310</v>
      </c>
      <c r="D92" s="29">
        <v>24</v>
      </c>
      <c r="E92" s="32" t="s">
        <v>23</v>
      </c>
      <c r="F92" s="109" t="s">
        <v>468</v>
      </c>
      <c r="G92" s="38" t="s">
        <v>143</v>
      </c>
      <c r="H92" s="109" t="s">
        <v>468</v>
      </c>
      <c r="I92" s="109" t="s">
        <v>468</v>
      </c>
      <c r="J92" s="38" t="s">
        <v>143</v>
      </c>
      <c r="K92" s="109" t="s">
        <v>468</v>
      </c>
      <c r="L92" s="113" t="s">
        <v>468</v>
      </c>
      <c r="M92" s="113" t="s">
        <v>468</v>
      </c>
      <c r="N92" s="109"/>
      <c r="O92" s="38"/>
    </row>
    <row r="93" spans="1:28" s="1" customFormat="1" ht="15" customHeight="1">
      <c r="A93" s="27">
        <f t="shared" si="2"/>
        <v>8</v>
      </c>
      <c r="B93" s="106" t="s">
        <v>238</v>
      </c>
      <c r="C93" s="87" t="s">
        <v>242</v>
      </c>
      <c r="D93" s="25">
        <v>23</v>
      </c>
      <c r="E93" s="32" t="s">
        <v>22</v>
      </c>
      <c r="F93" s="109" t="s">
        <v>468</v>
      </c>
      <c r="G93" s="38" t="s">
        <v>143</v>
      </c>
      <c r="H93" s="109" t="s">
        <v>468</v>
      </c>
      <c r="I93" s="38"/>
      <c r="J93" s="38" t="s">
        <v>143</v>
      </c>
      <c r="K93" s="109"/>
      <c r="L93" s="113" t="s">
        <v>468</v>
      </c>
      <c r="M93" s="113" t="s">
        <v>468</v>
      </c>
      <c r="N93" s="109" t="s">
        <v>468</v>
      </c>
      <c r="O93" s="109" t="s">
        <v>468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s="1" customFormat="1" ht="15.75" customHeight="1">
      <c r="A94" s="27">
        <f aca="true" t="shared" si="3" ref="A94:A100">A93+1</f>
        <v>9</v>
      </c>
      <c r="B94" s="106" t="s">
        <v>238</v>
      </c>
      <c r="C94" s="87" t="s">
        <v>243</v>
      </c>
      <c r="D94" s="25">
        <v>32</v>
      </c>
      <c r="E94" s="32" t="s">
        <v>23</v>
      </c>
      <c r="F94" s="109"/>
      <c r="G94" s="38" t="s">
        <v>143</v>
      </c>
      <c r="H94" s="109" t="s">
        <v>468</v>
      </c>
      <c r="I94" s="109" t="s">
        <v>468</v>
      </c>
      <c r="J94" s="38" t="s">
        <v>143</v>
      </c>
      <c r="K94" s="109" t="s">
        <v>468</v>
      </c>
      <c r="L94" s="113" t="s">
        <v>468</v>
      </c>
      <c r="M94" s="113" t="s">
        <v>468</v>
      </c>
      <c r="N94" s="38"/>
      <c r="O94" s="109" t="s">
        <v>468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s="1" customFormat="1" ht="15.75" customHeight="1">
      <c r="A95" s="27">
        <f t="shared" si="3"/>
        <v>10</v>
      </c>
      <c r="B95" s="106"/>
      <c r="C95" s="88" t="s">
        <v>264</v>
      </c>
      <c r="D95" s="29">
        <v>27</v>
      </c>
      <c r="E95" s="32" t="s">
        <v>21</v>
      </c>
      <c r="F95" s="109" t="s">
        <v>468</v>
      </c>
      <c r="G95" s="38" t="s">
        <v>143</v>
      </c>
      <c r="H95" s="109" t="s">
        <v>468</v>
      </c>
      <c r="I95" s="109" t="s">
        <v>468</v>
      </c>
      <c r="J95" s="38" t="s">
        <v>143</v>
      </c>
      <c r="K95" s="109" t="s">
        <v>468</v>
      </c>
      <c r="L95" s="113" t="s">
        <v>468</v>
      </c>
      <c r="M95" s="113" t="s">
        <v>468</v>
      </c>
      <c r="N95" s="109" t="s">
        <v>468</v>
      </c>
      <c r="O95" s="38" t="s">
        <v>468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1" customFormat="1" ht="15" customHeight="1">
      <c r="A96" s="27">
        <f t="shared" si="3"/>
        <v>11</v>
      </c>
      <c r="B96" s="106" t="s">
        <v>238</v>
      </c>
      <c r="C96" s="87" t="s">
        <v>253</v>
      </c>
      <c r="D96" s="25">
        <v>18</v>
      </c>
      <c r="E96" s="32" t="s">
        <v>26</v>
      </c>
      <c r="F96" s="109" t="s">
        <v>468</v>
      </c>
      <c r="G96" s="38" t="s">
        <v>143</v>
      </c>
      <c r="H96" s="109"/>
      <c r="I96" s="109" t="s">
        <v>468</v>
      </c>
      <c r="J96" s="38" t="s">
        <v>143</v>
      </c>
      <c r="K96" s="38"/>
      <c r="L96" s="113" t="s">
        <v>468</v>
      </c>
      <c r="M96" s="113" t="s">
        <v>468</v>
      </c>
      <c r="N96" s="109" t="s">
        <v>468</v>
      </c>
      <c r="O96" s="38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15" ht="16.5" customHeight="1">
      <c r="A97" s="27">
        <f t="shared" si="3"/>
        <v>12</v>
      </c>
      <c r="B97" s="106" t="s">
        <v>238</v>
      </c>
      <c r="C97" s="21" t="s">
        <v>431</v>
      </c>
      <c r="D97" s="47">
        <v>11</v>
      </c>
      <c r="E97" s="32" t="s">
        <v>78</v>
      </c>
      <c r="F97" s="109" t="s">
        <v>468</v>
      </c>
      <c r="G97" s="38" t="s">
        <v>143</v>
      </c>
      <c r="H97" s="109" t="s">
        <v>468</v>
      </c>
      <c r="I97" s="38"/>
      <c r="J97" s="38" t="s">
        <v>143</v>
      </c>
      <c r="K97" s="109" t="s">
        <v>468</v>
      </c>
      <c r="L97" s="113" t="s">
        <v>468</v>
      </c>
      <c r="M97" s="113" t="s">
        <v>468</v>
      </c>
      <c r="N97" s="109"/>
      <c r="O97" s="38"/>
    </row>
    <row r="98" spans="1:15" ht="15.75" customHeight="1">
      <c r="A98" s="27">
        <f t="shared" si="3"/>
        <v>13</v>
      </c>
      <c r="B98" s="106"/>
      <c r="C98" s="88" t="s">
        <v>291</v>
      </c>
      <c r="D98" s="29">
        <v>18</v>
      </c>
      <c r="E98" s="32" t="s">
        <v>41</v>
      </c>
      <c r="F98" s="109" t="s">
        <v>468</v>
      </c>
      <c r="G98" s="38" t="s">
        <v>143</v>
      </c>
      <c r="H98" s="109"/>
      <c r="I98" s="38"/>
      <c r="J98" s="38" t="s">
        <v>143</v>
      </c>
      <c r="K98" s="109"/>
      <c r="L98" s="113" t="s">
        <v>468</v>
      </c>
      <c r="M98" s="113" t="s">
        <v>468</v>
      </c>
      <c r="N98" s="109"/>
      <c r="O98" s="38" t="s">
        <v>468</v>
      </c>
    </row>
    <row r="99" spans="1:15" ht="15" customHeight="1">
      <c r="A99" s="27">
        <f t="shared" si="3"/>
        <v>14</v>
      </c>
      <c r="B99" s="106"/>
      <c r="C99" s="88" t="s">
        <v>316</v>
      </c>
      <c r="D99" s="29">
        <v>36</v>
      </c>
      <c r="E99" s="32" t="s">
        <v>20</v>
      </c>
      <c r="F99" s="109" t="s">
        <v>468</v>
      </c>
      <c r="G99" s="38" t="s">
        <v>143</v>
      </c>
      <c r="H99" s="109" t="s">
        <v>468</v>
      </c>
      <c r="I99" s="109" t="s">
        <v>468</v>
      </c>
      <c r="J99" s="38" t="s">
        <v>143</v>
      </c>
      <c r="K99" s="109" t="s">
        <v>468</v>
      </c>
      <c r="L99" s="113" t="s">
        <v>468</v>
      </c>
      <c r="M99" s="113" t="s">
        <v>468</v>
      </c>
      <c r="N99" s="109" t="s">
        <v>468</v>
      </c>
      <c r="O99" s="38"/>
    </row>
    <row r="100" spans="1:15" ht="15" customHeight="1">
      <c r="A100" s="27">
        <f t="shared" si="3"/>
        <v>15</v>
      </c>
      <c r="B100" s="106"/>
      <c r="C100" s="93" t="s">
        <v>292</v>
      </c>
      <c r="D100" s="29">
        <v>18</v>
      </c>
      <c r="E100" s="32" t="s">
        <v>42</v>
      </c>
      <c r="F100" s="109" t="s">
        <v>468</v>
      </c>
      <c r="G100" s="38" t="s">
        <v>143</v>
      </c>
      <c r="H100" s="109" t="s">
        <v>468</v>
      </c>
      <c r="I100" s="109" t="s">
        <v>468</v>
      </c>
      <c r="J100" s="38" t="s">
        <v>143</v>
      </c>
      <c r="K100" s="109" t="s">
        <v>468</v>
      </c>
      <c r="L100" s="113" t="s">
        <v>468</v>
      </c>
      <c r="M100" s="113" t="s">
        <v>468</v>
      </c>
      <c r="N100" s="109" t="s">
        <v>468</v>
      </c>
      <c r="O100" s="38" t="s">
        <v>468</v>
      </c>
    </row>
    <row r="101" spans="1:15" ht="15" customHeight="1">
      <c r="A101" s="27"/>
      <c r="B101" s="106"/>
      <c r="C101" s="87" t="s">
        <v>260</v>
      </c>
      <c r="D101" s="25">
        <v>38</v>
      </c>
      <c r="E101" s="32" t="s">
        <v>31</v>
      </c>
      <c r="F101" s="109"/>
      <c r="G101" s="38"/>
      <c r="H101" s="109"/>
      <c r="I101" s="109" t="s">
        <v>468</v>
      </c>
      <c r="J101" s="38"/>
      <c r="K101" s="109"/>
      <c r="L101" s="113"/>
      <c r="M101" s="113"/>
      <c r="N101" s="109"/>
      <c r="O101" s="38"/>
    </row>
    <row r="102" spans="1:15" ht="15" customHeight="1">
      <c r="A102" s="27">
        <f>A100+1</f>
        <v>16</v>
      </c>
      <c r="B102" s="106"/>
      <c r="C102" s="87" t="s">
        <v>432</v>
      </c>
      <c r="D102" s="25">
        <v>36</v>
      </c>
      <c r="E102" s="25" t="s">
        <v>65</v>
      </c>
      <c r="F102" s="109" t="s">
        <v>468</v>
      </c>
      <c r="G102" s="38" t="s">
        <v>143</v>
      </c>
      <c r="H102" s="109" t="s">
        <v>468</v>
      </c>
      <c r="I102" s="109" t="s">
        <v>468</v>
      </c>
      <c r="J102" s="38" t="s">
        <v>143</v>
      </c>
      <c r="K102" s="109" t="s">
        <v>468</v>
      </c>
      <c r="L102" s="113" t="s">
        <v>468</v>
      </c>
      <c r="M102" s="113" t="s">
        <v>468</v>
      </c>
      <c r="N102" s="130" t="s">
        <v>468</v>
      </c>
      <c r="O102" s="130" t="s">
        <v>468</v>
      </c>
    </row>
    <row r="103" spans="1:15" ht="15" customHeight="1">
      <c r="A103" s="118"/>
      <c r="B103" s="119"/>
      <c r="C103" s="127"/>
      <c r="D103" s="122"/>
      <c r="E103" s="122"/>
      <c r="F103" s="123"/>
      <c r="G103" s="124"/>
      <c r="H103" s="123"/>
      <c r="I103" s="123"/>
      <c r="J103" s="124"/>
      <c r="K103" s="123"/>
      <c r="L103" s="124"/>
      <c r="M103" s="124"/>
      <c r="N103" s="124"/>
      <c r="O103" s="124"/>
    </row>
    <row r="104" spans="1:15" ht="15" customHeight="1">
      <c r="A104" s="27">
        <v>1</v>
      </c>
      <c r="B104" s="106"/>
      <c r="C104" s="86" t="s">
        <v>322</v>
      </c>
      <c r="D104" s="30">
        <v>8</v>
      </c>
      <c r="E104" s="32" t="s">
        <v>45</v>
      </c>
      <c r="F104" s="109"/>
      <c r="G104" s="38" t="s">
        <v>143</v>
      </c>
      <c r="H104" s="109"/>
      <c r="I104" s="38" t="s">
        <v>466</v>
      </c>
      <c r="J104" s="38" t="s">
        <v>143</v>
      </c>
      <c r="K104" s="38" t="s">
        <v>143</v>
      </c>
      <c r="L104" s="220"/>
      <c r="M104" s="220"/>
      <c r="N104" s="130" t="s">
        <v>466</v>
      </c>
      <c r="O104" s="130"/>
    </row>
    <row r="105" spans="1:15" ht="15" customHeight="1">
      <c r="A105" s="27">
        <f>A104+1</f>
        <v>2</v>
      </c>
      <c r="B105" s="106"/>
      <c r="C105" s="86" t="s">
        <v>324</v>
      </c>
      <c r="D105" s="30">
        <v>9</v>
      </c>
      <c r="E105" s="32" t="s">
        <v>44</v>
      </c>
      <c r="F105" s="109"/>
      <c r="G105" s="38" t="s">
        <v>143</v>
      </c>
      <c r="H105" s="109"/>
      <c r="I105" s="38" t="s">
        <v>466</v>
      </c>
      <c r="J105" s="38" t="s">
        <v>143</v>
      </c>
      <c r="K105" s="38" t="s">
        <v>143</v>
      </c>
      <c r="L105" s="220"/>
      <c r="M105" s="220"/>
      <c r="N105" s="130" t="s">
        <v>466</v>
      </c>
      <c r="O105" s="130"/>
    </row>
    <row r="106" spans="1:15" ht="15" customHeight="1">
      <c r="A106" s="27">
        <f aca="true" t="shared" si="4" ref="A106:A134">A105+1</f>
        <v>3</v>
      </c>
      <c r="B106" s="106"/>
      <c r="C106" s="86" t="s">
        <v>323</v>
      </c>
      <c r="D106" s="30">
        <v>9</v>
      </c>
      <c r="E106" s="32" t="s">
        <v>43</v>
      </c>
      <c r="F106" s="109"/>
      <c r="G106" s="38" t="s">
        <v>143</v>
      </c>
      <c r="H106" s="109"/>
      <c r="I106" s="38" t="s">
        <v>466</v>
      </c>
      <c r="J106" s="38" t="s">
        <v>143</v>
      </c>
      <c r="K106" s="38" t="s">
        <v>143</v>
      </c>
      <c r="L106" s="220"/>
      <c r="M106" s="220"/>
      <c r="N106" s="220"/>
      <c r="O106" s="130"/>
    </row>
    <row r="107" spans="1:15" ht="15" customHeight="1">
      <c r="A107" s="27">
        <f t="shared" si="4"/>
        <v>4</v>
      </c>
      <c r="B107" s="106"/>
      <c r="C107" s="88" t="s">
        <v>274</v>
      </c>
      <c r="D107" s="29">
        <v>8</v>
      </c>
      <c r="E107" s="32" t="s">
        <v>39</v>
      </c>
      <c r="F107" s="109"/>
      <c r="G107" s="38" t="s">
        <v>143</v>
      </c>
      <c r="H107" s="109"/>
      <c r="I107" s="113" t="s">
        <v>466</v>
      </c>
      <c r="J107" s="38" t="s">
        <v>143</v>
      </c>
      <c r="K107" s="38"/>
      <c r="L107" s="220"/>
      <c r="M107" s="220"/>
      <c r="N107" s="130"/>
      <c r="O107" s="130"/>
    </row>
    <row r="108" spans="1:15" ht="15" customHeight="1">
      <c r="A108" s="27">
        <f t="shared" si="4"/>
        <v>5</v>
      </c>
      <c r="B108" s="106"/>
      <c r="C108" s="88" t="s">
        <v>280</v>
      </c>
      <c r="D108" s="29">
        <v>12</v>
      </c>
      <c r="E108" s="32" t="s">
        <v>40</v>
      </c>
      <c r="F108" s="109"/>
      <c r="G108" s="38" t="s">
        <v>143</v>
      </c>
      <c r="H108" s="109"/>
      <c r="I108" s="109"/>
      <c r="J108" s="38" t="s">
        <v>143</v>
      </c>
      <c r="K108" s="38"/>
      <c r="L108" s="220"/>
      <c r="M108" s="220"/>
      <c r="N108" s="130" t="s">
        <v>466</v>
      </c>
      <c r="O108" s="130"/>
    </row>
    <row r="109" spans="1:15" ht="15" customHeight="1">
      <c r="A109" s="27">
        <f t="shared" si="4"/>
        <v>6</v>
      </c>
      <c r="B109" s="106"/>
      <c r="C109" s="88" t="s">
        <v>300</v>
      </c>
      <c r="D109" s="29">
        <v>16</v>
      </c>
      <c r="E109" s="32" t="s">
        <v>23</v>
      </c>
      <c r="F109" s="109"/>
      <c r="G109" s="38" t="s">
        <v>143</v>
      </c>
      <c r="H109" s="109"/>
      <c r="I109" s="109"/>
      <c r="J109" s="38" t="s">
        <v>143</v>
      </c>
      <c r="K109" s="38"/>
      <c r="L109" s="220"/>
      <c r="M109" s="220"/>
      <c r="N109" s="130" t="s">
        <v>466</v>
      </c>
      <c r="O109" s="130"/>
    </row>
    <row r="110" spans="1:15" ht="15" customHeight="1">
      <c r="A110" s="27">
        <f t="shared" si="4"/>
        <v>7</v>
      </c>
      <c r="B110" s="106"/>
      <c r="C110" s="88" t="s">
        <v>309</v>
      </c>
      <c r="D110" s="29">
        <v>8</v>
      </c>
      <c r="E110" s="32" t="s">
        <v>23</v>
      </c>
      <c r="F110" s="109"/>
      <c r="G110" s="38" t="s">
        <v>143</v>
      </c>
      <c r="H110" s="109"/>
      <c r="I110" s="109"/>
      <c r="J110" s="38" t="s">
        <v>143</v>
      </c>
      <c r="K110" s="38"/>
      <c r="L110" s="220"/>
      <c r="M110" s="220"/>
      <c r="N110" s="130" t="s">
        <v>466</v>
      </c>
      <c r="O110" s="130"/>
    </row>
    <row r="111" spans="1:15" ht="15" customHeight="1">
      <c r="A111" s="27">
        <f t="shared" si="4"/>
        <v>8</v>
      </c>
      <c r="B111" s="106"/>
      <c r="C111" s="88" t="s">
        <v>289</v>
      </c>
      <c r="D111" s="29">
        <v>22</v>
      </c>
      <c r="E111" s="32" t="s">
        <v>23</v>
      </c>
      <c r="F111" s="109"/>
      <c r="G111" s="38" t="s">
        <v>143</v>
      </c>
      <c r="H111" s="109"/>
      <c r="I111" s="109" t="s">
        <v>466</v>
      </c>
      <c r="J111" s="38" t="s">
        <v>143</v>
      </c>
      <c r="K111" s="109"/>
      <c r="L111" s="220"/>
      <c r="M111" s="220"/>
      <c r="N111" s="220"/>
      <c r="O111" s="220"/>
    </row>
    <row r="112" spans="1:15" ht="15" customHeight="1">
      <c r="A112" s="27">
        <f>A111+1</f>
        <v>9</v>
      </c>
      <c r="B112" s="106"/>
      <c r="C112" s="88" t="s">
        <v>271</v>
      </c>
      <c r="D112" s="29">
        <v>8</v>
      </c>
      <c r="E112" s="32" t="s">
        <v>37</v>
      </c>
      <c r="F112" s="109" t="s">
        <v>466</v>
      </c>
      <c r="G112" s="38" t="s">
        <v>143</v>
      </c>
      <c r="H112" s="109"/>
      <c r="I112" s="109"/>
      <c r="J112" s="38" t="s">
        <v>143</v>
      </c>
      <c r="K112" s="109"/>
      <c r="L112" s="220"/>
      <c r="M112" s="220"/>
      <c r="N112" s="220"/>
      <c r="O112" s="131"/>
    </row>
    <row r="113" spans="1:15" ht="15" customHeight="1">
      <c r="A113" s="27">
        <f t="shared" si="4"/>
        <v>10</v>
      </c>
      <c r="B113" s="106"/>
      <c r="C113" s="88" t="s">
        <v>307</v>
      </c>
      <c r="D113" s="29">
        <v>24</v>
      </c>
      <c r="E113" s="32" t="s">
        <v>20</v>
      </c>
      <c r="F113" s="109"/>
      <c r="G113" s="38" t="s">
        <v>143</v>
      </c>
      <c r="H113" s="109"/>
      <c r="I113" s="109"/>
      <c r="J113" s="38" t="s">
        <v>143</v>
      </c>
      <c r="K113" s="109"/>
      <c r="L113" s="220"/>
      <c r="M113" s="220"/>
      <c r="N113" s="130" t="s">
        <v>466</v>
      </c>
      <c r="O113" s="131"/>
    </row>
    <row r="114" spans="1:15" ht="15" customHeight="1">
      <c r="A114" s="27">
        <f t="shared" si="4"/>
        <v>11</v>
      </c>
      <c r="B114" s="106"/>
      <c r="C114" s="88" t="s">
        <v>270</v>
      </c>
      <c r="D114" s="29">
        <v>12</v>
      </c>
      <c r="E114" s="32" t="s">
        <v>36</v>
      </c>
      <c r="F114" s="38" t="s">
        <v>143</v>
      </c>
      <c r="G114" s="38" t="s">
        <v>143</v>
      </c>
      <c r="H114" s="109"/>
      <c r="I114" s="109"/>
      <c r="J114" s="38" t="s">
        <v>143</v>
      </c>
      <c r="K114" s="109"/>
      <c r="L114" s="220"/>
      <c r="M114" s="220"/>
      <c r="N114" s="130" t="s">
        <v>466</v>
      </c>
      <c r="O114" s="131"/>
    </row>
    <row r="115" spans="1:15" ht="15" customHeight="1">
      <c r="A115" s="27">
        <f t="shared" si="4"/>
        <v>12</v>
      </c>
      <c r="B115" s="106"/>
      <c r="C115" s="91" t="s">
        <v>453</v>
      </c>
      <c r="D115" s="47">
        <v>15</v>
      </c>
      <c r="E115" s="32" t="s">
        <v>77</v>
      </c>
      <c r="F115" s="109"/>
      <c r="G115" s="38" t="s">
        <v>143</v>
      </c>
      <c r="H115" s="109"/>
      <c r="I115" s="109" t="s">
        <v>466</v>
      </c>
      <c r="J115" s="38" t="s">
        <v>143</v>
      </c>
      <c r="K115" s="109"/>
      <c r="L115" s="220"/>
      <c r="M115" s="220"/>
      <c r="N115" s="220"/>
      <c r="O115" s="131"/>
    </row>
    <row r="116" spans="1:15" ht="15" customHeight="1">
      <c r="A116" s="27">
        <f t="shared" si="4"/>
        <v>13</v>
      </c>
      <c r="B116" s="106"/>
      <c r="C116" s="34" t="s">
        <v>442</v>
      </c>
      <c r="D116" s="32">
        <v>22</v>
      </c>
      <c r="E116" s="32" t="s">
        <v>66</v>
      </c>
      <c r="F116" s="109"/>
      <c r="G116" s="38" t="s">
        <v>143</v>
      </c>
      <c r="H116" s="109"/>
      <c r="I116" s="109" t="s">
        <v>466</v>
      </c>
      <c r="J116" s="38" t="s">
        <v>143</v>
      </c>
      <c r="K116" s="109"/>
      <c r="L116" s="220"/>
      <c r="M116" s="220"/>
      <c r="N116" s="130" t="s">
        <v>466</v>
      </c>
      <c r="O116" s="131"/>
    </row>
    <row r="117" spans="1:15" ht="15" customHeight="1">
      <c r="A117" s="27">
        <f t="shared" si="4"/>
        <v>14</v>
      </c>
      <c r="B117" s="106"/>
      <c r="C117" s="88" t="s">
        <v>303</v>
      </c>
      <c r="D117" s="29">
        <v>19</v>
      </c>
      <c r="E117" s="32" t="s">
        <v>34</v>
      </c>
      <c r="F117" s="109"/>
      <c r="G117" s="38" t="s">
        <v>143</v>
      </c>
      <c r="H117" s="109"/>
      <c r="I117" s="109"/>
      <c r="J117" s="38" t="s">
        <v>143</v>
      </c>
      <c r="K117" s="109" t="s">
        <v>466</v>
      </c>
      <c r="L117" s="220"/>
      <c r="M117" s="220"/>
      <c r="N117" s="132"/>
      <c r="O117" s="131"/>
    </row>
    <row r="118" spans="1:15" ht="15" customHeight="1">
      <c r="A118" s="27">
        <f t="shared" si="4"/>
        <v>15</v>
      </c>
      <c r="B118" s="106"/>
      <c r="C118" s="21" t="s">
        <v>460</v>
      </c>
      <c r="D118" s="47">
        <v>8</v>
      </c>
      <c r="E118" s="32" t="s">
        <v>45</v>
      </c>
      <c r="F118" s="109"/>
      <c r="G118" s="38" t="s">
        <v>143</v>
      </c>
      <c r="H118" s="109"/>
      <c r="I118" s="109" t="s">
        <v>466</v>
      </c>
      <c r="J118" s="38" t="s">
        <v>143</v>
      </c>
      <c r="K118" s="109"/>
      <c r="L118" s="220"/>
      <c r="M118" s="220"/>
      <c r="N118" s="220"/>
      <c r="O118" s="133"/>
    </row>
    <row r="119" spans="1:15" ht="15" customHeight="1">
      <c r="A119" s="27">
        <f t="shared" si="4"/>
        <v>16</v>
      </c>
      <c r="B119" s="106"/>
      <c r="C119" s="88" t="s">
        <v>284</v>
      </c>
      <c r="D119" s="29">
        <v>22</v>
      </c>
      <c r="E119" s="32" t="s">
        <v>23</v>
      </c>
      <c r="F119" s="109"/>
      <c r="G119" s="38" t="s">
        <v>143</v>
      </c>
      <c r="H119" s="109" t="s">
        <v>466</v>
      </c>
      <c r="I119" s="109" t="s">
        <v>466</v>
      </c>
      <c r="J119" s="38" t="s">
        <v>143</v>
      </c>
      <c r="K119" s="109" t="s">
        <v>466</v>
      </c>
      <c r="L119" s="220"/>
      <c r="M119" s="220"/>
      <c r="N119" s="220"/>
      <c r="O119" s="133"/>
    </row>
    <row r="120" spans="1:15" ht="15" customHeight="1">
      <c r="A120" s="27">
        <f>A119+1</f>
        <v>17</v>
      </c>
      <c r="B120" s="106"/>
      <c r="C120" s="87" t="s">
        <v>257</v>
      </c>
      <c r="D120" s="25">
        <v>29</v>
      </c>
      <c r="E120" s="32" t="s">
        <v>29</v>
      </c>
      <c r="F120" s="109"/>
      <c r="G120" s="38" t="s">
        <v>143</v>
      </c>
      <c r="H120" s="109"/>
      <c r="I120" s="109"/>
      <c r="J120" s="38" t="s">
        <v>143</v>
      </c>
      <c r="K120" s="109" t="s">
        <v>466</v>
      </c>
      <c r="L120" s="220"/>
      <c r="M120" s="220"/>
      <c r="N120" s="130"/>
      <c r="O120" s="133"/>
    </row>
    <row r="121" spans="1:15" ht="15" customHeight="1">
      <c r="A121" s="27">
        <f t="shared" si="4"/>
        <v>18</v>
      </c>
      <c r="B121" s="106"/>
      <c r="C121" s="34" t="s">
        <v>462</v>
      </c>
      <c r="D121" s="32">
        <v>15</v>
      </c>
      <c r="E121" s="32" t="s">
        <v>67</v>
      </c>
      <c r="F121" s="109"/>
      <c r="G121" s="38" t="s">
        <v>143</v>
      </c>
      <c r="H121" s="109"/>
      <c r="I121" s="109"/>
      <c r="J121" s="38" t="s">
        <v>143</v>
      </c>
      <c r="K121" s="109"/>
      <c r="L121" s="220"/>
      <c r="M121" s="220"/>
      <c r="N121" s="130" t="s">
        <v>466</v>
      </c>
      <c r="O121" s="133"/>
    </row>
    <row r="122" spans="1:15" ht="15" customHeight="1">
      <c r="A122" s="27">
        <f t="shared" si="4"/>
        <v>19</v>
      </c>
      <c r="B122" s="106"/>
      <c r="C122" s="87" t="s">
        <v>252</v>
      </c>
      <c r="D122" s="25">
        <v>22</v>
      </c>
      <c r="E122" s="32" t="s">
        <v>20</v>
      </c>
      <c r="F122" s="109"/>
      <c r="G122" s="38" t="s">
        <v>143</v>
      </c>
      <c r="H122" s="38" t="s">
        <v>466</v>
      </c>
      <c r="I122" s="109"/>
      <c r="J122" s="38" t="s">
        <v>143</v>
      </c>
      <c r="K122" s="38" t="s">
        <v>466</v>
      </c>
      <c r="L122" s="220"/>
      <c r="M122" s="220"/>
      <c r="N122" s="130"/>
      <c r="O122" s="130"/>
    </row>
    <row r="123" spans="1:15" ht="15" customHeight="1">
      <c r="A123" s="27">
        <f t="shared" si="4"/>
        <v>20</v>
      </c>
      <c r="B123" s="106"/>
      <c r="C123" s="88" t="s">
        <v>278</v>
      </c>
      <c r="D123" s="29">
        <v>16</v>
      </c>
      <c r="E123" s="32" t="s">
        <v>21</v>
      </c>
      <c r="F123" s="109"/>
      <c r="G123" s="38" t="s">
        <v>143</v>
      </c>
      <c r="H123" s="109"/>
      <c r="I123" s="109"/>
      <c r="J123" s="38" t="s">
        <v>143</v>
      </c>
      <c r="K123" s="38" t="s">
        <v>466</v>
      </c>
      <c r="L123" s="220"/>
      <c r="M123" s="220"/>
      <c r="N123" s="130"/>
      <c r="O123" s="130"/>
    </row>
    <row r="124" spans="1:15" ht="15" customHeight="1">
      <c r="A124" s="27">
        <f t="shared" si="4"/>
        <v>21</v>
      </c>
      <c r="B124" s="106"/>
      <c r="C124" s="89" t="s">
        <v>263</v>
      </c>
      <c r="D124" s="28">
        <v>27</v>
      </c>
      <c r="E124" s="32" t="s">
        <v>23</v>
      </c>
      <c r="F124" s="109"/>
      <c r="G124" s="38" t="s">
        <v>143</v>
      </c>
      <c r="H124" s="109"/>
      <c r="I124" s="38" t="s">
        <v>466</v>
      </c>
      <c r="J124" s="38" t="s">
        <v>143</v>
      </c>
      <c r="K124" s="109"/>
      <c r="L124" s="220"/>
      <c r="M124" s="220"/>
      <c r="N124" s="130"/>
      <c r="O124" s="130"/>
    </row>
    <row r="125" spans="1:15" ht="15" customHeight="1">
      <c r="A125" s="27">
        <f t="shared" si="4"/>
        <v>22</v>
      </c>
      <c r="B125" s="106"/>
      <c r="C125" s="88" t="s">
        <v>266</v>
      </c>
      <c r="D125" s="29">
        <v>16</v>
      </c>
      <c r="E125" s="32" t="s">
        <v>23</v>
      </c>
      <c r="F125" s="109"/>
      <c r="G125" s="38" t="s">
        <v>143</v>
      </c>
      <c r="H125" s="109"/>
      <c r="I125" s="38" t="s">
        <v>466</v>
      </c>
      <c r="J125" s="38" t="s">
        <v>143</v>
      </c>
      <c r="K125" s="109"/>
      <c r="L125" s="220"/>
      <c r="M125" s="220"/>
      <c r="N125" s="130"/>
      <c r="O125" s="130"/>
    </row>
    <row r="126" spans="1:15" ht="15" customHeight="1">
      <c r="A126" s="27">
        <f t="shared" si="4"/>
        <v>23</v>
      </c>
      <c r="B126" s="106"/>
      <c r="C126" s="87" t="s">
        <v>251</v>
      </c>
      <c r="D126" s="25">
        <v>22</v>
      </c>
      <c r="E126" s="32" t="s">
        <v>20</v>
      </c>
      <c r="F126" s="109"/>
      <c r="G126" s="38" t="s">
        <v>143</v>
      </c>
      <c r="H126" s="109"/>
      <c r="I126" s="38" t="s">
        <v>466</v>
      </c>
      <c r="J126" s="38" t="s">
        <v>143</v>
      </c>
      <c r="K126" s="109"/>
      <c r="L126" s="220"/>
      <c r="M126" s="220"/>
      <c r="N126" s="130"/>
      <c r="O126" s="130"/>
    </row>
    <row r="127" spans="1:15" ht="15" customHeight="1">
      <c r="A127" s="27">
        <f t="shared" si="4"/>
        <v>24</v>
      </c>
      <c r="B127" s="106"/>
      <c r="C127" s="88" t="s">
        <v>267</v>
      </c>
      <c r="D127" s="29">
        <v>27</v>
      </c>
      <c r="E127" s="32" t="s">
        <v>20</v>
      </c>
      <c r="F127" s="38"/>
      <c r="G127" s="38" t="s">
        <v>143</v>
      </c>
      <c r="H127" s="109"/>
      <c r="I127" s="38" t="s">
        <v>466</v>
      </c>
      <c r="J127" s="38" t="s">
        <v>143</v>
      </c>
      <c r="K127" s="109"/>
      <c r="L127" s="220"/>
      <c r="M127" s="220"/>
      <c r="N127" s="130"/>
      <c r="O127" s="130"/>
    </row>
    <row r="128" spans="1:15" ht="15" customHeight="1">
      <c r="A128" s="27">
        <f>A127+1</f>
        <v>25</v>
      </c>
      <c r="B128" s="106"/>
      <c r="C128" s="88" t="s">
        <v>298</v>
      </c>
      <c r="D128" s="29">
        <v>8</v>
      </c>
      <c r="E128" s="32" t="s">
        <v>31</v>
      </c>
      <c r="F128" s="109"/>
      <c r="G128" s="38" t="s">
        <v>143</v>
      </c>
      <c r="H128" s="38" t="s">
        <v>466</v>
      </c>
      <c r="I128" s="38" t="s">
        <v>466</v>
      </c>
      <c r="J128" s="38" t="s">
        <v>143</v>
      </c>
      <c r="K128" s="109"/>
      <c r="L128" s="220"/>
      <c r="M128" s="220"/>
      <c r="N128" s="130"/>
      <c r="O128" s="130"/>
    </row>
    <row r="129" spans="1:15" ht="15" customHeight="1">
      <c r="A129" s="27">
        <f t="shared" si="4"/>
        <v>26</v>
      </c>
      <c r="B129" s="106"/>
      <c r="C129" s="87" t="s">
        <v>242</v>
      </c>
      <c r="D129" s="25">
        <v>23</v>
      </c>
      <c r="E129" s="32" t="s">
        <v>22</v>
      </c>
      <c r="F129" s="109"/>
      <c r="G129" s="38" t="s">
        <v>143</v>
      </c>
      <c r="H129" s="109"/>
      <c r="I129" s="38"/>
      <c r="J129" s="38" t="s">
        <v>143</v>
      </c>
      <c r="K129" s="109" t="s">
        <v>466</v>
      </c>
      <c r="L129" s="220"/>
      <c r="M129" s="220"/>
      <c r="N129" s="130"/>
      <c r="O129" s="130"/>
    </row>
    <row r="130" spans="1:15" ht="15" customHeight="1">
      <c r="A130" s="27"/>
      <c r="B130" s="106"/>
      <c r="C130" s="87" t="s">
        <v>243</v>
      </c>
      <c r="D130" s="25">
        <v>32</v>
      </c>
      <c r="E130" s="32" t="s">
        <v>23</v>
      </c>
      <c r="F130" s="38" t="s">
        <v>466</v>
      </c>
      <c r="G130" s="38"/>
      <c r="H130" s="109"/>
      <c r="I130" s="109"/>
      <c r="J130" s="38"/>
      <c r="K130" s="109"/>
      <c r="L130" s="130"/>
      <c r="M130" s="130"/>
      <c r="N130" s="130"/>
      <c r="O130" s="130"/>
    </row>
    <row r="131" spans="1:15" ht="15" customHeight="1">
      <c r="A131" s="27">
        <f>A129+1</f>
        <v>27</v>
      </c>
      <c r="B131" s="106"/>
      <c r="C131" s="87" t="s">
        <v>253</v>
      </c>
      <c r="D131" s="25">
        <v>18</v>
      </c>
      <c r="E131" s="32" t="s">
        <v>26</v>
      </c>
      <c r="F131" s="109"/>
      <c r="G131" s="38" t="s">
        <v>143</v>
      </c>
      <c r="H131" s="38" t="s">
        <v>466</v>
      </c>
      <c r="I131" s="109"/>
      <c r="J131" s="38" t="s">
        <v>143</v>
      </c>
      <c r="K131" s="38" t="s">
        <v>466</v>
      </c>
      <c r="L131" s="220"/>
      <c r="M131" s="220"/>
      <c r="N131" s="130"/>
      <c r="O131" s="130"/>
    </row>
    <row r="132" spans="1:15" ht="15" customHeight="1">
      <c r="A132" s="27">
        <f t="shared" si="4"/>
        <v>28</v>
      </c>
      <c r="B132" s="106"/>
      <c r="C132" s="21" t="s">
        <v>431</v>
      </c>
      <c r="D132" s="47">
        <v>11</v>
      </c>
      <c r="E132" s="32" t="s">
        <v>78</v>
      </c>
      <c r="F132" s="109"/>
      <c r="G132" s="38" t="s">
        <v>143</v>
      </c>
      <c r="H132" s="109"/>
      <c r="I132" s="38" t="s">
        <v>466</v>
      </c>
      <c r="J132" s="38" t="s">
        <v>143</v>
      </c>
      <c r="K132" s="109"/>
      <c r="L132" s="220"/>
      <c r="M132" s="220"/>
      <c r="N132" s="130"/>
      <c r="O132" s="130"/>
    </row>
    <row r="133" spans="1:15" ht="15" customHeight="1">
      <c r="A133" s="27">
        <f t="shared" si="4"/>
        <v>29</v>
      </c>
      <c r="B133" s="106"/>
      <c r="C133" s="87" t="s">
        <v>260</v>
      </c>
      <c r="D133" s="25">
        <v>38</v>
      </c>
      <c r="E133" s="32" t="s">
        <v>31</v>
      </c>
      <c r="F133" s="109" t="s">
        <v>466</v>
      </c>
      <c r="G133" s="38" t="s">
        <v>143</v>
      </c>
      <c r="H133" s="109"/>
      <c r="I133" s="109"/>
      <c r="J133" s="38" t="s">
        <v>143</v>
      </c>
      <c r="K133" s="109" t="s">
        <v>466</v>
      </c>
      <c r="L133" s="220"/>
      <c r="M133" s="220"/>
      <c r="N133" s="130"/>
      <c r="O133" s="130"/>
    </row>
    <row r="134" spans="1:15" ht="15" customHeight="1">
      <c r="A134" s="27">
        <f t="shared" si="4"/>
        <v>30</v>
      </c>
      <c r="B134" s="106"/>
      <c r="C134" s="88" t="s">
        <v>276</v>
      </c>
      <c r="D134" s="29">
        <v>24</v>
      </c>
      <c r="E134" s="32" t="s">
        <v>21</v>
      </c>
      <c r="F134" s="109" t="s">
        <v>466</v>
      </c>
      <c r="G134" s="38" t="s">
        <v>143</v>
      </c>
      <c r="H134" s="109" t="s">
        <v>466</v>
      </c>
      <c r="I134" s="109" t="s">
        <v>466</v>
      </c>
      <c r="J134" s="38" t="s">
        <v>143</v>
      </c>
      <c r="K134" s="109" t="s">
        <v>466</v>
      </c>
      <c r="L134" s="132" t="s">
        <v>466</v>
      </c>
      <c r="M134" s="132" t="s">
        <v>466</v>
      </c>
      <c r="N134" s="130" t="s">
        <v>466</v>
      </c>
      <c r="O134" s="130" t="s">
        <v>466</v>
      </c>
    </row>
    <row r="135" spans="1:15" ht="15" customHeight="1">
      <c r="A135" s="27">
        <f aca="true" t="shared" si="5" ref="A135:A152">A134+1</f>
        <v>31</v>
      </c>
      <c r="B135" s="106"/>
      <c r="C135" s="34" t="s">
        <v>433</v>
      </c>
      <c r="D135" s="32">
        <v>12</v>
      </c>
      <c r="E135" s="32" t="s">
        <v>73</v>
      </c>
      <c r="F135" s="109" t="s">
        <v>466</v>
      </c>
      <c r="G135" s="38" t="s">
        <v>143</v>
      </c>
      <c r="H135" s="109" t="s">
        <v>466</v>
      </c>
      <c r="I135" s="109" t="s">
        <v>466</v>
      </c>
      <c r="J135" s="38" t="s">
        <v>143</v>
      </c>
      <c r="K135" s="109" t="s">
        <v>466</v>
      </c>
      <c r="L135" s="132" t="s">
        <v>466</v>
      </c>
      <c r="M135" s="132" t="s">
        <v>466</v>
      </c>
      <c r="N135" s="130" t="s">
        <v>466</v>
      </c>
      <c r="O135" s="130" t="s">
        <v>466</v>
      </c>
    </row>
    <row r="136" spans="1:28" s="1" customFormat="1" ht="17.25" customHeight="1">
      <c r="A136" s="27">
        <f t="shared" si="5"/>
        <v>32</v>
      </c>
      <c r="B136" s="106" t="s">
        <v>238</v>
      </c>
      <c r="C136" s="87" t="s">
        <v>258</v>
      </c>
      <c r="D136" s="25">
        <v>24</v>
      </c>
      <c r="E136" s="32" t="s">
        <v>30</v>
      </c>
      <c r="F136" s="109" t="s">
        <v>466</v>
      </c>
      <c r="G136" s="38" t="s">
        <v>143</v>
      </c>
      <c r="H136" s="109" t="s">
        <v>466</v>
      </c>
      <c r="I136" s="109" t="s">
        <v>466</v>
      </c>
      <c r="J136" s="38" t="s">
        <v>143</v>
      </c>
      <c r="K136" s="109" t="s">
        <v>466</v>
      </c>
      <c r="L136" s="132" t="s">
        <v>466</v>
      </c>
      <c r="M136" s="132" t="s">
        <v>466</v>
      </c>
      <c r="N136" s="130" t="s">
        <v>466</v>
      </c>
      <c r="O136" s="130" t="s">
        <v>466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s="1" customFormat="1" ht="18" customHeight="1">
      <c r="A137" s="27">
        <f t="shared" si="5"/>
        <v>33</v>
      </c>
      <c r="B137" s="106" t="s">
        <v>238</v>
      </c>
      <c r="C137" s="93" t="s">
        <v>296</v>
      </c>
      <c r="D137" s="29">
        <v>22</v>
      </c>
      <c r="E137" s="32" t="s">
        <v>23</v>
      </c>
      <c r="F137" s="109"/>
      <c r="G137" s="38" t="s">
        <v>143</v>
      </c>
      <c r="H137" s="109" t="s">
        <v>466</v>
      </c>
      <c r="I137" s="109" t="s">
        <v>466</v>
      </c>
      <c r="J137" s="38" t="s">
        <v>143</v>
      </c>
      <c r="K137" s="109" t="s">
        <v>466</v>
      </c>
      <c r="L137" s="132" t="s">
        <v>466</v>
      </c>
      <c r="M137" s="132" t="s">
        <v>466</v>
      </c>
      <c r="N137" s="130" t="s">
        <v>466</v>
      </c>
      <c r="O137" s="130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s="3" customFormat="1" ht="17.25" customHeight="1">
      <c r="A138" s="27">
        <f t="shared" si="5"/>
        <v>34</v>
      </c>
      <c r="B138" s="106" t="s">
        <v>238</v>
      </c>
      <c r="C138" s="88" t="s">
        <v>277</v>
      </c>
      <c r="D138" s="29">
        <v>24</v>
      </c>
      <c r="E138" s="32" t="s">
        <v>20</v>
      </c>
      <c r="F138" s="109" t="s">
        <v>466</v>
      </c>
      <c r="G138" s="38" t="s">
        <v>143</v>
      </c>
      <c r="H138" s="109" t="s">
        <v>466</v>
      </c>
      <c r="I138" s="109" t="s">
        <v>466</v>
      </c>
      <c r="J138" s="38" t="s">
        <v>143</v>
      </c>
      <c r="K138" s="109" t="s">
        <v>466</v>
      </c>
      <c r="L138" s="132" t="s">
        <v>466</v>
      </c>
      <c r="M138" s="132" t="s">
        <v>466</v>
      </c>
      <c r="N138" s="130" t="s">
        <v>466</v>
      </c>
      <c r="O138" s="130" t="s">
        <v>466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s="1" customFormat="1" ht="15.75" customHeight="1">
      <c r="A139" s="27">
        <f t="shared" si="5"/>
        <v>35</v>
      </c>
      <c r="B139" s="106" t="s">
        <v>238</v>
      </c>
      <c r="C139" s="87" t="s">
        <v>262</v>
      </c>
      <c r="D139" s="25">
        <v>27</v>
      </c>
      <c r="E139" s="32" t="s">
        <v>23</v>
      </c>
      <c r="F139" s="109" t="s">
        <v>466</v>
      </c>
      <c r="G139" s="38" t="s">
        <v>143</v>
      </c>
      <c r="H139" s="109" t="s">
        <v>466</v>
      </c>
      <c r="I139" s="109"/>
      <c r="J139" s="38" t="s">
        <v>143</v>
      </c>
      <c r="K139" s="109" t="s">
        <v>466</v>
      </c>
      <c r="L139" s="132" t="s">
        <v>466</v>
      </c>
      <c r="M139" s="132" t="s">
        <v>466</v>
      </c>
      <c r="N139" s="130" t="s">
        <v>466</v>
      </c>
      <c r="O139" s="130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s="1" customFormat="1" ht="13.5" customHeight="1">
      <c r="A140" s="27">
        <f t="shared" si="5"/>
        <v>36</v>
      </c>
      <c r="B140" s="106" t="s">
        <v>238</v>
      </c>
      <c r="C140" s="89" t="s">
        <v>275</v>
      </c>
      <c r="D140" s="28">
        <v>28</v>
      </c>
      <c r="E140" s="32" t="s">
        <v>34</v>
      </c>
      <c r="F140" s="109" t="s">
        <v>466</v>
      </c>
      <c r="G140" s="38" t="s">
        <v>143</v>
      </c>
      <c r="H140" s="109" t="s">
        <v>466</v>
      </c>
      <c r="I140" s="109" t="s">
        <v>466</v>
      </c>
      <c r="J140" s="38" t="s">
        <v>143</v>
      </c>
      <c r="K140" s="109" t="s">
        <v>466</v>
      </c>
      <c r="L140" s="132" t="s">
        <v>466</v>
      </c>
      <c r="M140" s="132" t="s">
        <v>466</v>
      </c>
      <c r="N140" s="130" t="s">
        <v>466</v>
      </c>
      <c r="O140" s="130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s="1" customFormat="1" ht="14.25" customHeight="1">
      <c r="A141" s="27">
        <f t="shared" si="5"/>
        <v>37</v>
      </c>
      <c r="B141" s="106" t="s">
        <v>238</v>
      </c>
      <c r="C141" s="88" t="s">
        <v>286</v>
      </c>
      <c r="D141" s="28">
        <v>36</v>
      </c>
      <c r="E141" s="32" t="s">
        <v>20</v>
      </c>
      <c r="F141" s="109" t="s">
        <v>466</v>
      </c>
      <c r="G141" s="38" t="s">
        <v>143</v>
      </c>
      <c r="H141" s="109"/>
      <c r="I141" s="109" t="s">
        <v>466</v>
      </c>
      <c r="J141" s="38" t="s">
        <v>143</v>
      </c>
      <c r="K141" s="109" t="s">
        <v>466</v>
      </c>
      <c r="L141" s="132" t="s">
        <v>466</v>
      </c>
      <c r="M141" s="132" t="s">
        <v>466</v>
      </c>
      <c r="N141" s="130"/>
      <c r="O141" s="130" t="s">
        <v>466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15" ht="13.5" customHeight="1">
      <c r="A142" s="27">
        <f t="shared" si="5"/>
        <v>38</v>
      </c>
      <c r="B142" s="106" t="s">
        <v>238</v>
      </c>
      <c r="C142" s="34" t="s">
        <v>434</v>
      </c>
      <c r="D142" s="32">
        <v>11</v>
      </c>
      <c r="E142" s="32" t="s">
        <v>74</v>
      </c>
      <c r="F142" s="109" t="s">
        <v>466</v>
      </c>
      <c r="G142" s="38" t="s">
        <v>143</v>
      </c>
      <c r="H142" s="109" t="s">
        <v>466</v>
      </c>
      <c r="I142" s="109" t="s">
        <v>466</v>
      </c>
      <c r="J142" s="38" t="s">
        <v>143</v>
      </c>
      <c r="K142" s="109" t="s">
        <v>466</v>
      </c>
      <c r="L142" s="132" t="s">
        <v>466</v>
      </c>
      <c r="M142" s="132" t="s">
        <v>466</v>
      </c>
      <c r="N142" s="130" t="s">
        <v>466</v>
      </c>
      <c r="O142" s="130" t="s">
        <v>466</v>
      </c>
    </row>
    <row r="143" spans="1:15" ht="12" customHeight="1">
      <c r="A143" s="27">
        <f t="shared" si="5"/>
        <v>39</v>
      </c>
      <c r="B143" s="106" t="s">
        <v>238</v>
      </c>
      <c r="C143" s="34" t="s">
        <v>435</v>
      </c>
      <c r="D143" s="32">
        <v>24</v>
      </c>
      <c r="E143" s="32" t="s">
        <v>25</v>
      </c>
      <c r="F143" s="109" t="s">
        <v>466</v>
      </c>
      <c r="G143" s="38" t="s">
        <v>143</v>
      </c>
      <c r="H143" s="109" t="s">
        <v>466</v>
      </c>
      <c r="I143" s="109" t="s">
        <v>469</v>
      </c>
      <c r="J143" s="38" t="s">
        <v>143</v>
      </c>
      <c r="K143" s="109" t="s">
        <v>466</v>
      </c>
      <c r="L143" s="132" t="s">
        <v>466</v>
      </c>
      <c r="M143" s="132" t="s">
        <v>466</v>
      </c>
      <c r="N143" s="130" t="s">
        <v>466</v>
      </c>
      <c r="O143" s="130"/>
    </row>
    <row r="144" spans="1:15" ht="12" customHeight="1">
      <c r="A144" s="27">
        <f t="shared" si="5"/>
        <v>40</v>
      </c>
      <c r="B144" s="106"/>
      <c r="C144" s="90" t="s">
        <v>437</v>
      </c>
      <c r="D144" s="32">
        <v>24</v>
      </c>
      <c r="E144" s="32" t="s">
        <v>52</v>
      </c>
      <c r="F144" s="109" t="s">
        <v>466</v>
      </c>
      <c r="G144" s="38" t="s">
        <v>143</v>
      </c>
      <c r="H144" s="109" t="s">
        <v>466</v>
      </c>
      <c r="I144" s="109" t="s">
        <v>466</v>
      </c>
      <c r="J144" s="38" t="s">
        <v>143</v>
      </c>
      <c r="K144" s="109" t="s">
        <v>466</v>
      </c>
      <c r="L144" s="132" t="s">
        <v>466</v>
      </c>
      <c r="M144" s="132" t="s">
        <v>466</v>
      </c>
      <c r="N144" s="130" t="s">
        <v>466</v>
      </c>
      <c r="O144" s="130" t="s">
        <v>466</v>
      </c>
    </row>
    <row r="145" spans="1:28" s="1" customFormat="1" ht="14.25" customHeight="1">
      <c r="A145" s="27">
        <f t="shared" si="5"/>
        <v>41</v>
      </c>
      <c r="B145" s="106" t="s">
        <v>238</v>
      </c>
      <c r="C145" s="87" t="s">
        <v>312</v>
      </c>
      <c r="D145" s="25">
        <v>32</v>
      </c>
      <c r="E145" s="32" t="s">
        <v>51</v>
      </c>
      <c r="F145" s="109"/>
      <c r="G145" s="38" t="s">
        <v>143</v>
      </c>
      <c r="H145" s="109"/>
      <c r="I145" s="109" t="s">
        <v>466</v>
      </c>
      <c r="J145" s="38" t="s">
        <v>143</v>
      </c>
      <c r="K145" s="109"/>
      <c r="L145" s="132"/>
      <c r="M145" s="132"/>
      <c r="N145" s="130"/>
      <c r="O145" s="130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s="1" customFormat="1" ht="14.25" customHeight="1">
      <c r="A146" s="27">
        <f t="shared" si="5"/>
        <v>42</v>
      </c>
      <c r="B146" s="106"/>
      <c r="C146" s="87" t="s">
        <v>260</v>
      </c>
      <c r="D146" s="25">
        <v>38</v>
      </c>
      <c r="E146" s="32" t="s">
        <v>31</v>
      </c>
      <c r="F146" s="109" t="s">
        <v>466</v>
      </c>
      <c r="G146" s="38" t="s">
        <v>143</v>
      </c>
      <c r="H146" s="109"/>
      <c r="I146" s="109"/>
      <c r="J146" s="38" t="s">
        <v>143</v>
      </c>
      <c r="K146" s="109" t="s">
        <v>466</v>
      </c>
      <c r="L146" s="132"/>
      <c r="M146" s="132"/>
      <c r="N146" s="130"/>
      <c r="O146" s="130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s="1" customFormat="1" ht="14.25" customHeight="1">
      <c r="A147" s="27">
        <f t="shared" si="5"/>
        <v>43</v>
      </c>
      <c r="B147" s="106"/>
      <c r="C147" s="88" t="s">
        <v>293</v>
      </c>
      <c r="D147" s="29">
        <v>82</v>
      </c>
      <c r="E147" s="32" t="s">
        <v>46</v>
      </c>
      <c r="F147" s="109"/>
      <c r="G147" s="109"/>
      <c r="H147" s="109" t="s">
        <v>466</v>
      </c>
      <c r="I147" s="109" t="s">
        <v>466</v>
      </c>
      <c r="J147" s="38"/>
      <c r="K147" s="109"/>
      <c r="L147" s="130"/>
      <c r="M147" s="130"/>
      <c r="N147" s="130"/>
      <c r="O147" s="130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s="1" customFormat="1" ht="14.25" customHeight="1">
      <c r="A148" s="27">
        <f t="shared" si="5"/>
        <v>44</v>
      </c>
      <c r="B148" s="106"/>
      <c r="C148" s="88" t="s">
        <v>314</v>
      </c>
      <c r="D148" s="29">
        <v>21</v>
      </c>
      <c r="E148" s="32" t="s">
        <v>20</v>
      </c>
      <c r="F148" s="109"/>
      <c r="G148" s="38" t="s">
        <v>143</v>
      </c>
      <c r="H148" s="109" t="s">
        <v>466</v>
      </c>
      <c r="I148" s="109" t="s">
        <v>466</v>
      </c>
      <c r="J148" s="38"/>
      <c r="K148" s="109"/>
      <c r="L148" s="130"/>
      <c r="M148" s="130"/>
      <c r="N148" s="130"/>
      <c r="O148" s="130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s="1" customFormat="1" ht="14.25" customHeight="1">
      <c r="A149" s="27">
        <f t="shared" si="5"/>
        <v>45</v>
      </c>
      <c r="B149" s="106"/>
      <c r="C149" s="87" t="s">
        <v>259</v>
      </c>
      <c r="D149" s="25">
        <v>36</v>
      </c>
      <c r="E149" s="32" t="s">
        <v>23</v>
      </c>
      <c r="F149" s="109"/>
      <c r="G149" s="38" t="s">
        <v>143</v>
      </c>
      <c r="H149" s="109" t="s">
        <v>466</v>
      </c>
      <c r="I149" s="109"/>
      <c r="J149" s="38" t="s">
        <v>143</v>
      </c>
      <c r="K149" s="109" t="s">
        <v>466</v>
      </c>
      <c r="L149" s="130"/>
      <c r="M149" s="130"/>
      <c r="N149" s="130"/>
      <c r="O149" s="130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s="1" customFormat="1" ht="14.25" customHeight="1">
      <c r="A150" s="27">
        <f t="shared" si="5"/>
        <v>46</v>
      </c>
      <c r="B150" s="106"/>
      <c r="C150" s="93" t="s">
        <v>295</v>
      </c>
      <c r="D150" s="29">
        <v>17</v>
      </c>
      <c r="E150" s="32" t="s">
        <v>23</v>
      </c>
      <c r="F150" s="109" t="s">
        <v>466</v>
      </c>
      <c r="G150" s="38" t="s">
        <v>143</v>
      </c>
      <c r="H150" s="109" t="s">
        <v>466</v>
      </c>
      <c r="I150" s="109" t="s">
        <v>466</v>
      </c>
      <c r="J150" s="109" t="s">
        <v>466</v>
      </c>
      <c r="K150" s="38"/>
      <c r="L150" s="132"/>
      <c r="M150" s="132"/>
      <c r="N150" s="130"/>
      <c r="O150" s="130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s="1" customFormat="1" ht="14.25" customHeight="1">
      <c r="A151" s="27">
        <f t="shared" si="5"/>
        <v>47</v>
      </c>
      <c r="B151" s="106"/>
      <c r="C151" s="21" t="s">
        <v>439</v>
      </c>
      <c r="D151" s="47">
        <v>12</v>
      </c>
      <c r="E151" s="30" t="s">
        <v>66</v>
      </c>
      <c r="F151" s="38"/>
      <c r="G151" s="38" t="s">
        <v>143</v>
      </c>
      <c r="H151" s="38"/>
      <c r="I151" s="109" t="s">
        <v>466</v>
      </c>
      <c r="J151" s="38" t="s">
        <v>143</v>
      </c>
      <c r="K151" s="38"/>
      <c r="L151" s="132"/>
      <c r="M151" s="132"/>
      <c r="N151" s="130" t="s">
        <v>466</v>
      </c>
      <c r="O151" s="130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s="1" customFormat="1" ht="14.25" customHeight="1">
      <c r="A152" s="27">
        <f t="shared" si="5"/>
        <v>48</v>
      </c>
      <c r="B152" s="106"/>
      <c r="C152" s="88" t="s">
        <v>294</v>
      </c>
      <c r="D152" s="29">
        <v>20</v>
      </c>
      <c r="E152" s="32" t="s">
        <v>47</v>
      </c>
      <c r="F152" s="38"/>
      <c r="G152" s="38" t="s">
        <v>143</v>
      </c>
      <c r="H152" s="109" t="s">
        <v>466</v>
      </c>
      <c r="I152" s="38"/>
      <c r="J152" s="38" t="s">
        <v>143</v>
      </c>
      <c r="K152" s="38"/>
      <c r="L152" s="132"/>
      <c r="M152" s="132"/>
      <c r="N152" s="130"/>
      <c r="O152" s="130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s="1" customFormat="1" ht="14.25" customHeight="1">
      <c r="A153" s="118"/>
      <c r="B153" s="119"/>
      <c r="C153" s="127"/>
      <c r="D153" s="122"/>
      <c r="E153" s="129"/>
      <c r="F153" s="123"/>
      <c r="G153" s="124"/>
      <c r="H153" s="123"/>
      <c r="I153" s="123"/>
      <c r="J153" s="124"/>
      <c r="K153" s="123"/>
      <c r="L153" s="124"/>
      <c r="M153" s="124"/>
      <c r="N153" s="124"/>
      <c r="O153" s="12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s="1" customFormat="1" ht="14.25" customHeight="1">
      <c r="A154" s="27">
        <v>1</v>
      </c>
      <c r="B154" s="106"/>
      <c r="C154" s="88" t="s">
        <v>274</v>
      </c>
      <c r="D154" s="29">
        <v>8</v>
      </c>
      <c r="E154" s="32" t="s">
        <v>39</v>
      </c>
      <c r="F154" s="109"/>
      <c r="G154" s="38" t="s">
        <v>143</v>
      </c>
      <c r="H154" s="109"/>
      <c r="I154" s="113"/>
      <c r="J154" s="38" t="s">
        <v>143</v>
      </c>
      <c r="K154" s="38"/>
      <c r="L154" s="146"/>
      <c r="M154" s="132"/>
      <c r="N154" s="148" t="s">
        <v>469</v>
      </c>
      <c r="O154" s="133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s="1" customFormat="1" ht="14.25" customHeight="1">
      <c r="A155" s="27">
        <f>A154+1</f>
        <v>2</v>
      </c>
      <c r="B155" s="106"/>
      <c r="C155" s="87" t="s">
        <v>313</v>
      </c>
      <c r="D155" s="29">
        <v>8</v>
      </c>
      <c r="E155" s="32" t="s">
        <v>52</v>
      </c>
      <c r="F155" s="109"/>
      <c r="G155" s="38" t="s">
        <v>143</v>
      </c>
      <c r="H155" s="109"/>
      <c r="I155" s="109"/>
      <c r="J155" s="38" t="s">
        <v>143</v>
      </c>
      <c r="K155" s="38" t="s">
        <v>469</v>
      </c>
      <c r="L155" s="146"/>
      <c r="M155" s="132"/>
      <c r="N155" s="148"/>
      <c r="O155" s="133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s="1" customFormat="1" ht="14.25" customHeight="1">
      <c r="A156" s="27">
        <f aca="true" t="shared" si="6" ref="A156:A179">A155+1</f>
        <v>3</v>
      </c>
      <c r="B156" s="106"/>
      <c r="C156" s="34" t="s">
        <v>450</v>
      </c>
      <c r="D156" s="32">
        <v>8</v>
      </c>
      <c r="E156" s="32" t="s">
        <v>71</v>
      </c>
      <c r="F156" s="109"/>
      <c r="G156" s="38" t="s">
        <v>143</v>
      </c>
      <c r="H156" s="109"/>
      <c r="I156" s="109"/>
      <c r="J156" s="38" t="s">
        <v>143</v>
      </c>
      <c r="K156" s="38" t="s">
        <v>469</v>
      </c>
      <c r="L156" s="146"/>
      <c r="M156" s="132"/>
      <c r="N156" s="147"/>
      <c r="O156" s="133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s="1" customFormat="1" ht="14.25" customHeight="1">
      <c r="A157" s="27">
        <f t="shared" si="6"/>
        <v>4</v>
      </c>
      <c r="B157" s="106"/>
      <c r="C157" s="88" t="s">
        <v>270</v>
      </c>
      <c r="D157" s="29">
        <v>12</v>
      </c>
      <c r="E157" s="32" t="s">
        <v>36</v>
      </c>
      <c r="F157" s="38" t="s">
        <v>143</v>
      </c>
      <c r="G157" s="38" t="s">
        <v>143</v>
      </c>
      <c r="H157" s="109"/>
      <c r="I157" s="109" t="s">
        <v>469</v>
      </c>
      <c r="J157" s="38" t="s">
        <v>143</v>
      </c>
      <c r="K157" s="109"/>
      <c r="L157" s="132"/>
      <c r="M157" s="132"/>
      <c r="N157" s="130"/>
      <c r="O157" s="133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s="1" customFormat="1" ht="14.25" customHeight="1">
      <c r="A158" s="27">
        <f t="shared" si="6"/>
        <v>5</v>
      </c>
      <c r="B158" s="106"/>
      <c r="C158" s="87" t="s">
        <v>240</v>
      </c>
      <c r="D158" s="25">
        <v>24</v>
      </c>
      <c r="E158" s="32" t="s">
        <v>20</v>
      </c>
      <c r="F158" s="109"/>
      <c r="G158" s="38" t="s">
        <v>143</v>
      </c>
      <c r="H158" s="109"/>
      <c r="I158" s="109" t="s">
        <v>469</v>
      </c>
      <c r="J158" s="38" t="s">
        <v>143</v>
      </c>
      <c r="K158" s="109"/>
      <c r="L158" s="132"/>
      <c r="M158" s="132"/>
      <c r="N158" s="130" t="s">
        <v>469</v>
      </c>
      <c r="O158" s="133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s="1" customFormat="1" ht="14.25" customHeight="1">
      <c r="A159" s="27">
        <f t="shared" si="6"/>
        <v>6</v>
      </c>
      <c r="B159" s="106"/>
      <c r="C159" s="86" t="s">
        <v>246</v>
      </c>
      <c r="D159" s="25">
        <v>9</v>
      </c>
      <c r="E159" s="32" t="s">
        <v>24</v>
      </c>
      <c r="F159" s="109"/>
      <c r="G159" s="38" t="s">
        <v>143</v>
      </c>
      <c r="H159" s="109"/>
      <c r="I159" s="109"/>
      <c r="J159" s="38" t="s">
        <v>143</v>
      </c>
      <c r="K159" s="109"/>
      <c r="L159" s="132"/>
      <c r="M159" s="132"/>
      <c r="N159" s="130" t="s">
        <v>469</v>
      </c>
      <c r="O159" s="133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s="1" customFormat="1" ht="14.25" customHeight="1">
      <c r="A160" s="27">
        <f t="shared" si="6"/>
        <v>7</v>
      </c>
      <c r="B160" s="106"/>
      <c r="C160" s="88" t="s">
        <v>290</v>
      </c>
      <c r="D160" s="29">
        <v>16</v>
      </c>
      <c r="E160" s="32" t="s">
        <v>23</v>
      </c>
      <c r="F160" s="109"/>
      <c r="G160" s="38" t="s">
        <v>143</v>
      </c>
      <c r="H160" s="109"/>
      <c r="I160" s="109"/>
      <c r="J160" s="38" t="s">
        <v>143</v>
      </c>
      <c r="K160" s="109"/>
      <c r="L160" s="132"/>
      <c r="M160" s="132"/>
      <c r="N160" s="130" t="s">
        <v>469</v>
      </c>
      <c r="O160" s="133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s="1" customFormat="1" ht="14.25" customHeight="1">
      <c r="A161" s="27">
        <f t="shared" si="6"/>
        <v>8</v>
      </c>
      <c r="B161" s="106"/>
      <c r="C161" s="88" t="s">
        <v>306</v>
      </c>
      <c r="D161" s="29">
        <v>24</v>
      </c>
      <c r="E161" s="32" t="s">
        <v>23</v>
      </c>
      <c r="F161" s="109"/>
      <c r="G161" s="38" t="s">
        <v>143</v>
      </c>
      <c r="H161" s="109" t="s">
        <v>469</v>
      </c>
      <c r="I161" s="109"/>
      <c r="J161" s="38" t="s">
        <v>143</v>
      </c>
      <c r="K161" s="109" t="s">
        <v>469</v>
      </c>
      <c r="L161" s="132"/>
      <c r="M161" s="132"/>
      <c r="N161" s="132"/>
      <c r="O161" s="133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s="1" customFormat="1" ht="14.25" customHeight="1">
      <c r="A162" s="27">
        <f t="shared" si="6"/>
        <v>9</v>
      </c>
      <c r="B162" s="106"/>
      <c r="C162" s="88" t="s">
        <v>303</v>
      </c>
      <c r="D162" s="29">
        <v>19</v>
      </c>
      <c r="E162" s="32" t="s">
        <v>34</v>
      </c>
      <c r="F162" s="109"/>
      <c r="G162" s="38" t="s">
        <v>143</v>
      </c>
      <c r="H162" s="109" t="s">
        <v>469</v>
      </c>
      <c r="I162" s="109"/>
      <c r="J162" s="38" t="s">
        <v>143</v>
      </c>
      <c r="K162" s="109"/>
      <c r="L162" s="132"/>
      <c r="M162" s="132"/>
      <c r="N162" s="132"/>
      <c r="O162" s="133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s="1" customFormat="1" ht="14.25" customHeight="1">
      <c r="A163" s="27">
        <f t="shared" si="6"/>
        <v>10</v>
      </c>
      <c r="B163" s="106"/>
      <c r="C163" s="87" t="s">
        <v>268</v>
      </c>
      <c r="D163" s="25">
        <v>24</v>
      </c>
      <c r="E163" s="32" t="s">
        <v>34</v>
      </c>
      <c r="F163" s="109"/>
      <c r="G163" s="38" t="s">
        <v>143</v>
      </c>
      <c r="H163" s="109"/>
      <c r="I163" s="109" t="s">
        <v>469</v>
      </c>
      <c r="J163" s="38" t="s">
        <v>143</v>
      </c>
      <c r="K163" s="109"/>
      <c r="L163" s="132"/>
      <c r="M163" s="132"/>
      <c r="N163" s="132"/>
      <c r="O163" s="13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s="1" customFormat="1" ht="14.25" customHeight="1">
      <c r="A164" s="27">
        <f>A163+1</f>
        <v>11</v>
      </c>
      <c r="B164" s="106"/>
      <c r="C164" s="34" t="s">
        <v>462</v>
      </c>
      <c r="D164" s="32">
        <v>15</v>
      </c>
      <c r="E164" s="32" t="s">
        <v>67</v>
      </c>
      <c r="F164" s="109" t="s">
        <v>469</v>
      </c>
      <c r="G164" s="38" t="s">
        <v>143</v>
      </c>
      <c r="H164" s="109"/>
      <c r="I164" s="109"/>
      <c r="J164" s="38" t="s">
        <v>143</v>
      </c>
      <c r="K164" s="109"/>
      <c r="L164" s="132"/>
      <c r="M164" s="132"/>
      <c r="N164" s="130"/>
      <c r="O164" s="133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s="1" customFormat="1" ht="14.25" customHeight="1">
      <c r="A165" s="27">
        <f t="shared" si="6"/>
        <v>12</v>
      </c>
      <c r="B165" s="106"/>
      <c r="C165" s="87" t="s">
        <v>256</v>
      </c>
      <c r="D165" s="25">
        <v>33</v>
      </c>
      <c r="E165" s="32" t="s">
        <v>23</v>
      </c>
      <c r="F165" s="109" t="s">
        <v>469</v>
      </c>
      <c r="G165" s="38" t="s">
        <v>143</v>
      </c>
      <c r="H165" s="109" t="s">
        <v>469</v>
      </c>
      <c r="I165" s="109"/>
      <c r="J165" s="38" t="s">
        <v>143</v>
      </c>
      <c r="K165" s="109" t="s">
        <v>469</v>
      </c>
      <c r="L165" s="132"/>
      <c r="M165" s="132"/>
      <c r="N165" s="132"/>
      <c r="O165" s="133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s="1" customFormat="1" ht="14.25" customHeight="1">
      <c r="A166" s="27">
        <f t="shared" si="6"/>
        <v>13</v>
      </c>
      <c r="B166" s="106"/>
      <c r="C166" s="88" t="s">
        <v>308</v>
      </c>
      <c r="D166" s="29">
        <v>24</v>
      </c>
      <c r="E166" s="32" t="s">
        <v>20</v>
      </c>
      <c r="F166" s="109"/>
      <c r="G166" s="38" t="s">
        <v>143</v>
      </c>
      <c r="H166" s="109"/>
      <c r="I166" s="109"/>
      <c r="J166" s="38" t="s">
        <v>143</v>
      </c>
      <c r="K166" s="109"/>
      <c r="L166" s="132"/>
      <c r="M166" s="132"/>
      <c r="N166" s="130" t="s">
        <v>469</v>
      </c>
      <c r="O166" s="133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s="1" customFormat="1" ht="14.25" customHeight="1">
      <c r="A167" s="27">
        <f t="shared" si="6"/>
        <v>14</v>
      </c>
      <c r="B167" s="106"/>
      <c r="C167" s="89" t="s">
        <v>279</v>
      </c>
      <c r="D167" s="28">
        <v>18</v>
      </c>
      <c r="E167" s="32" t="s">
        <v>23</v>
      </c>
      <c r="F167" s="109"/>
      <c r="G167" s="38" t="s">
        <v>143</v>
      </c>
      <c r="H167" s="109" t="s">
        <v>469</v>
      </c>
      <c r="I167" s="109"/>
      <c r="J167" s="38" t="s">
        <v>143</v>
      </c>
      <c r="K167" s="109"/>
      <c r="L167" s="132"/>
      <c r="M167" s="132"/>
      <c r="N167" s="130"/>
      <c r="O167" s="133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s="1" customFormat="1" ht="14.25" customHeight="1">
      <c r="A168" s="27">
        <f t="shared" si="6"/>
        <v>15</v>
      </c>
      <c r="B168" s="106"/>
      <c r="C168" s="88" t="s">
        <v>267</v>
      </c>
      <c r="D168" s="29">
        <v>27</v>
      </c>
      <c r="E168" s="32" t="s">
        <v>20</v>
      </c>
      <c r="F168" s="38"/>
      <c r="G168" s="38" t="s">
        <v>143</v>
      </c>
      <c r="H168" s="109" t="s">
        <v>469</v>
      </c>
      <c r="I168" s="38"/>
      <c r="J168" s="38" t="s">
        <v>143</v>
      </c>
      <c r="K168" s="109"/>
      <c r="L168" s="132"/>
      <c r="M168" s="132"/>
      <c r="N168" s="130"/>
      <c r="O168" s="130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s="1" customFormat="1" ht="14.25" customHeight="1">
      <c r="A169" s="27"/>
      <c r="B169" s="106"/>
      <c r="C169" s="88" t="s">
        <v>310</v>
      </c>
      <c r="D169" s="29">
        <v>24</v>
      </c>
      <c r="E169" s="32" t="s">
        <v>23</v>
      </c>
      <c r="F169" s="109"/>
      <c r="G169" s="38"/>
      <c r="H169" s="109"/>
      <c r="I169" s="109"/>
      <c r="J169" s="38"/>
      <c r="K169" s="109"/>
      <c r="L169" s="130"/>
      <c r="M169" s="130"/>
      <c r="N169" s="130"/>
      <c r="O169" s="130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s="1" customFormat="1" ht="14.25" customHeight="1">
      <c r="A170" s="27">
        <f>A168+1</f>
        <v>16</v>
      </c>
      <c r="B170" s="106"/>
      <c r="C170" s="88" t="s">
        <v>310</v>
      </c>
      <c r="D170" s="29">
        <v>24</v>
      </c>
      <c r="E170" s="32" t="s">
        <v>23</v>
      </c>
      <c r="F170" s="109"/>
      <c r="G170" s="38" t="s">
        <v>143</v>
      </c>
      <c r="H170" s="109"/>
      <c r="I170" s="109"/>
      <c r="J170" s="38" t="s">
        <v>143</v>
      </c>
      <c r="K170" s="109" t="s">
        <v>469</v>
      </c>
      <c r="L170" s="132"/>
      <c r="M170" s="132"/>
      <c r="N170" s="130" t="s">
        <v>469</v>
      </c>
      <c r="O170" s="133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s="1" customFormat="1" ht="14.25" customHeight="1">
      <c r="A171" s="27">
        <f t="shared" si="6"/>
        <v>17</v>
      </c>
      <c r="B171" s="106"/>
      <c r="C171" s="21" t="s">
        <v>431</v>
      </c>
      <c r="D171" s="47">
        <v>11</v>
      </c>
      <c r="E171" s="32" t="s">
        <v>78</v>
      </c>
      <c r="F171" s="109"/>
      <c r="G171" s="38" t="s">
        <v>143</v>
      </c>
      <c r="H171" s="109"/>
      <c r="I171" s="38"/>
      <c r="J171" s="38" t="s">
        <v>143</v>
      </c>
      <c r="K171" s="109"/>
      <c r="L171" s="132"/>
      <c r="M171" s="132"/>
      <c r="N171" s="130" t="s">
        <v>469</v>
      </c>
      <c r="O171" s="133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s="1" customFormat="1" ht="14.25" customHeight="1">
      <c r="A172" s="27">
        <f t="shared" si="6"/>
        <v>18</v>
      </c>
      <c r="B172" s="106"/>
      <c r="C172" s="88" t="s">
        <v>291</v>
      </c>
      <c r="D172" s="29">
        <v>18</v>
      </c>
      <c r="E172" s="32" t="s">
        <v>41</v>
      </c>
      <c r="F172" s="109"/>
      <c r="G172" s="38" t="s">
        <v>143</v>
      </c>
      <c r="H172" s="109" t="s">
        <v>469</v>
      </c>
      <c r="I172" s="38"/>
      <c r="J172" s="38" t="s">
        <v>143</v>
      </c>
      <c r="K172" s="109" t="s">
        <v>469</v>
      </c>
      <c r="L172" s="132"/>
      <c r="M172" s="132"/>
      <c r="N172" s="130" t="s">
        <v>469</v>
      </c>
      <c r="O172" s="130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s="1" customFormat="1" ht="14.25" customHeight="1">
      <c r="A173" s="27">
        <f t="shared" si="6"/>
        <v>19</v>
      </c>
      <c r="B173" s="106"/>
      <c r="C173" s="93" t="s">
        <v>296</v>
      </c>
      <c r="D173" s="29">
        <v>22</v>
      </c>
      <c r="E173" s="32" t="s">
        <v>23</v>
      </c>
      <c r="F173" s="109" t="s">
        <v>469</v>
      </c>
      <c r="G173" s="38"/>
      <c r="H173" s="109"/>
      <c r="I173" s="109"/>
      <c r="J173" s="38"/>
      <c r="K173" s="109"/>
      <c r="L173" s="130"/>
      <c r="M173" s="130"/>
      <c r="N173" s="130"/>
      <c r="O173" s="133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s="1" customFormat="1" ht="14.25" customHeight="1">
      <c r="A174" s="27">
        <f>A173+1</f>
        <v>20</v>
      </c>
      <c r="B174" s="106"/>
      <c r="C174" s="87" t="s">
        <v>262</v>
      </c>
      <c r="D174" s="25">
        <v>27</v>
      </c>
      <c r="E174" s="32" t="s">
        <v>23</v>
      </c>
      <c r="F174" s="109"/>
      <c r="G174" s="38" t="s">
        <v>143</v>
      </c>
      <c r="H174" s="109"/>
      <c r="I174" s="109" t="s">
        <v>469</v>
      </c>
      <c r="J174" s="38"/>
      <c r="K174" s="109"/>
      <c r="L174" s="130"/>
      <c r="M174" s="130"/>
      <c r="N174" s="130"/>
      <c r="O174" s="133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s="1" customFormat="1" ht="14.25" customHeight="1">
      <c r="A175" s="27">
        <f t="shared" si="6"/>
        <v>21</v>
      </c>
      <c r="B175" s="106"/>
      <c r="C175" s="88" t="s">
        <v>286</v>
      </c>
      <c r="D175" s="28">
        <v>36</v>
      </c>
      <c r="E175" s="32" t="s">
        <v>20</v>
      </c>
      <c r="F175" s="109"/>
      <c r="G175" s="38" t="s">
        <v>143</v>
      </c>
      <c r="H175" s="109" t="s">
        <v>469</v>
      </c>
      <c r="I175" s="109"/>
      <c r="J175" s="38" t="s">
        <v>143</v>
      </c>
      <c r="K175" s="109"/>
      <c r="L175" s="132"/>
      <c r="M175" s="132"/>
      <c r="N175" s="130"/>
      <c r="O175" s="133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s="1" customFormat="1" ht="14.25" customHeight="1">
      <c r="A176" s="27">
        <f t="shared" si="6"/>
        <v>22</v>
      </c>
      <c r="B176" s="106"/>
      <c r="C176" s="34" t="s">
        <v>435</v>
      </c>
      <c r="D176" s="32">
        <v>24</v>
      </c>
      <c r="E176" s="32" t="s">
        <v>25</v>
      </c>
      <c r="F176" s="109"/>
      <c r="G176" s="38" t="s">
        <v>143</v>
      </c>
      <c r="H176" s="109"/>
      <c r="I176" s="109" t="s">
        <v>469</v>
      </c>
      <c r="J176" s="38"/>
      <c r="K176" s="109"/>
      <c r="L176" s="130"/>
      <c r="M176" s="130"/>
      <c r="N176" s="130"/>
      <c r="O176" s="133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s="1" customFormat="1" ht="14.25" customHeight="1">
      <c r="A177" s="27">
        <f t="shared" si="6"/>
        <v>23</v>
      </c>
      <c r="B177" s="106"/>
      <c r="C177" s="87" t="s">
        <v>312</v>
      </c>
      <c r="D177" s="25">
        <v>32</v>
      </c>
      <c r="E177" s="32" t="s">
        <v>51</v>
      </c>
      <c r="F177" s="109" t="s">
        <v>469</v>
      </c>
      <c r="G177" s="38" t="s">
        <v>143</v>
      </c>
      <c r="H177" s="109" t="s">
        <v>469</v>
      </c>
      <c r="I177" s="109"/>
      <c r="J177" s="38" t="s">
        <v>143</v>
      </c>
      <c r="K177" s="109" t="s">
        <v>469</v>
      </c>
      <c r="L177" s="220" t="s">
        <v>469</v>
      </c>
      <c r="M177" s="220"/>
      <c r="N177" s="130" t="s">
        <v>469</v>
      </c>
      <c r="O177" s="130" t="s">
        <v>469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s="1" customFormat="1" ht="14.25" customHeight="1">
      <c r="A178" s="27">
        <f t="shared" si="6"/>
        <v>24</v>
      </c>
      <c r="B178" s="106"/>
      <c r="C178" s="87" t="s">
        <v>260</v>
      </c>
      <c r="D178" s="25">
        <v>38</v>
      </c>
      <c r="E178" s="32" t="s">
        <v>31</v>
      </c>
      <c r="F178" s="109"/>
      <c r="G178" s="38" t="s">
        <v>143</v>
      </c>
      <c r="H178" s="109" t="s">
        <v>469</v>
      </c>
      <c r="I178" s="109"/>
      <c r="J178" s="38" t="s">
        <v>143</v>
      </c>
      <c r="K178" s="109"/>
      <c r="L178" s="220" t="s">
        <v>469</v>
      </c>
      <c r="M178" s="220"/>
      <c r="N178" s="130"/>
      <c r="O178" s="133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15" ht="14.25" customHeight="1">
      <c r="A179" s="27">
        <f t="shared" si="6"/>
        <v>25</v>
      </c>
      <c r="B179" s="106" t="s">
        <v>238</v>
      </c>
      <c r="C179" s="87" t="s">
        <v>436</v>
      </c>
      <c r="D179" s="25">
        <v>23</v>
      </c>
      <c r="E179" s="25" t="s">
        <v>64</v>
      </c>
      <c r="F179" s="109" t="s">
        <v>469</v>
      </c>
      <c r="G179" s="38" t="s">
        <v>143</v>
      </c>
      <c r="H179" s="109" t="s">
        <v>469</v>
      </c>
      <c r="I179" s="109" t="s">
        <v>469</v>
      </c>
      <c r="J179" s="38" t="s">
        <v>143</v>
      </c>
      <c r="K179" s="109" t="s">
        <v>469</v>
      </c>
      <c r="L179" s="220" t="s">
        <v>469</v>
      </c>
      <c r="M179" s="220"/>
      <c r="N179" s="130" t="s">
        <v>469</v>
      </c>
      <c r="O179" s="130" t="s">
        <v>469</v>
      </c>
    </row>
    <row r="180" spans="1:28" s="1" customFormat="1" ht="15.75" customHeight="1">
      <c r="A180" s="27">
        <f aca="true" t="shared" si="7" ref="A180:A185">A179+1</f>
        <v>26</v>
      </c>
      <c r="B180" s="106" t="s">
        <v>238</v>
      </c>
      <c r="C180" s="87" t="s">
        <v>244</v>
      </c>
      <c r="D180" s="25">
        <v>24</v>
      </c>
      <c r="E180" s="32" t="s">
        <v>21</v>
      </c>
      <c r="F180" s="38"/>
      <c r="G180" s="38" t="s">
        <v>143</v>
      </c>
      <c r="H180" s="109" t="s">
        <v>469</v>
      </c>
      <c r="I180" s="109" t="s">
        <v>469</v>
      </c>
      <c r="J180" s="109" t="s">
        <v>469</v>
      </c>
      <c r="K180" s="109" t="s">
        <v>469</v>
      </c>
      <c r="L180" s="220" t="s">
        <v>469</v>
      </c>
      <c r="M180" s="220"/>
      <c r="N180" s="130" t="s">
        <v>469</v>
      </c>
      <c r="O180" s="130" t="s">
        <v>469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s="1" customFormat="1" ht="15.75" customHeight="1">
      <c r="A181" s="27">
        <f t="shared" si="7"/>
        <v>27</v>
      </c>
      <c r="B181" s="106"/>
      <c r="C181" s="22" t="s">
        <v>438</v>
      </c>
      <c r="D181" s="47">
        <v>19</v>
      </c>
      <c r="E181" s="32" t="s">
        <v>87</v>
      </c>
      <c r="F181" s="109" t="s">
        <v>469</v>
      </c>
      <c r="G181" s="38" t="s">
        <v>143</v>
      </c>
      <c r="H181" s="109" t="s">
        <v>469</v>
      </c>
      <c r="I181" s="109" t="s">
        <v>469</v>
      </c>
      <c r="J181" s="38" t="s">
        <v>143</v>
      </c>
      <c r="K181" s="109" t="s">
        <v>469</v>
      </c>
      <c r="L181" s="220" t="s">
        <v>469</v>
      </c>
      <c r="M181" s="220"/>
      <c r="N181" s="130" t="s">
        <v>469</v>
      </c>
      <c r="O181" s="130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s="1" customFormat="1" ht="17.25" customHeight="1">
      <c r="A182" s="27">
        <f t="shared" si="7"/>
        <v>28</v>
      </c>
      <c r="B182" s="106" t="s">
        <v>238</v>
      </c>
      <c r="C182" s="88" t="s">
        <v>287</v>
      </c>
      <c r="D182" s="29">
        <v>18</v>
      </c>
      <c r="E182" s="32" t="s">
        <v>23</v>
      </c>
      <c r="F182" s="109" t="s">
        <v>469</v>
      </c>
      <c r="G182" s="38" t="s">
        <v>143</v>
      </c>
      <c r="H182" s="109" t="s">
        <v>469</v>
      </c>
      <c r="I182" s="109" t="s">
        <v>469</v>
      </c>
      <c r="J182" s="109" t="s">
        <v>469</v>
      </c>
      <c r="K182" s="109" t="s">
        <v>469</v>
      </c>
      <c r="L182" s="220" t="s">
        <v>469</v>
      </c>
      <c r="M182" s="220"/>
      <c r="N182" s="130" t="s">
        <v>469</v>
      </c>
      <c r="O182" s="130" t="s">
        <v>469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s="1" customFormat="1" ht="17.25" customHeight="1">
      <c r="A183" s="27">
        <f t="shared" si="7"/>
        <v>29</v>
      </c>
      <c r="B183" s="106" t="s">
        <v>238</v>
      </c>
      <c r="C183" s="88" t="s">
        <v>293</v>
      </c>
      <c r="D183" s="29">
        <v>82</v>
      </c>
      <c r="E183" s="32" t="s">
        <v>46</v>
      </c>
      <c r="F183" s="109" t="s">
        <v>469</v>
      </c>
      <c r="G183" s="109" t="s">
        <v>469</v>
      </c>
      <c r="H183" s="109"/>
      <c r="I183" s="109"/>
      <c r="J183" s="109" t="s">
        <v>469</v>
      </c>
      <c r="K183" s="109" t="s">
        <v>469</v>
      </c>
      <c r="L183" s="220" t="s">
        <v>469</v>
      </c>
      <c r="M183" s="220"/>
      <c r="N183" s="130" t="s">
        <v>469</v>
      </c>
      <c r="O183" s="130" t="s">
        <v>469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15" ht="13.5" customHeight="1">
      <c r="A184" s="27">
        <f t="shared" si="7"/>
        <v>30</v>
      </c>
      <c r="B184" s="106" t="s">
        <v>238</v>
      </c>
      <c r="C184" s="88" t="s">
        <v>314</v>
      </c>
      <c r="D184" s="29">
        <v>21</v>
      </c>
      <c r="E184" s="32" t="s">
        <v>20</v>
      </c>
      <c r="F184" s="109" t="s">
        <v>469</v>
      </c>
      <c r="G184" s="38" t="s">
        <v>143</v>
      </c>
      <c r="H184" s="109"/>
      <c r="I184" s="109"/>
      <c r="J184" s="38" t="s">
        <v>143</v>
      </c>
      <c r="K184" s="109" t="s">
        <v>469</v>
      </c>
      <c r="L184" s="220" t="s">
        <v>469</v>
      </c>
      <c r="M184" s="220"/>
      <c r="N184" s="130" t="s">
        <v>469</v>
      </c>
      <c r="O184" s="130" t="s">
        <v>469</v>
      </c>
    </row>
    <row r="185" spans="1:15" ht="13.5" customHeight="1">
      <c r="A185" s="27">
        <f t="shared" si="7"/>
        <v>31</v>
      </c>
      <c r="B185" s="106"/>
      <c r="C185" s="88" t="s">
        <v>288</v>
      </c>
      <c r="D185" s="29">
        <v>18</v>
      </c>
      <c r="E185" s="32" t="s">
        <v>23</v>
      </c>
      <c r="F185" s="109" t="s">
        <v>469</v>
      </c>
      <c r="G185" s="38" t="s">
        <v>143</v>
      </c>
      <c r="H185" s="109" t="s">
        <v>469</v>
      </c>
      <c r="I185" s="109" t="s">
        <v>469</v>
      </c>
      <c r="J185" s="109" t="s">
        <v>469</v>
      </c>
      <c r="K185" s="109" t="s">
        <v>469</v>
      </c>
      <c r="L185" s="220" t="s">
        <v>469</v>
      </c>
      <c r="M185" s="220"/>
      <c r="N185" s="130" t="s">
        <v>469</v>
      </c>
      <c r="O185" s="130" t="s">
        <v>469</v>
      </c>
    </row>
    <row r="186" spans="1:15" ht="13.5" customHeight="1">
      <c r="A186" s="27"/>
      <c r="B186" s="106"/>
      <c r="C186" s="87" t="s">
        <v>248</v>
      </c>
      <c r="D186" s="25">
        <v>18</v>
      </c>
      <c r="E186" s="32" t="s">
        <v>20</v>
      </c>
      <c r="F186" s="109"/>
      <c r="G186" s="38"/>
      <c r="H186" s="109" t="s">
        <v>469</v>
      </c>
      <c r="I186" s="109"/>
      <c r="J186" s="109"/>
      <c r="K186" s="109"/>
      <c r="L186" s="130"/>
      <c r="M186" s="130"/>
      <c r="N186" s="130"/>
      <c r="O186" s="130"/>
    </row>
    <row r="187" spans="1:28" s="1" customFormat="1" ht="17.25" customHeight="1">
      <c r="A187" s="27">
        <f>A185+1</f>
        <v>32</v>
      </c>
      <c r="B187" s="106" t="s">
        <v>238</v>
      </c>
      <c r="C187" s="87" t="s">
        <v>259</v>
      </c>
      <c r="D187" s="25">
        <v>36</v>
      </c>
      <c r="E187" s="32" t="s">
        <v>23</v>
      </c>
      <c r="F187" s="109" t="s">
        <v>469</v>
      </c>
      <c r="G187" s="38" t="s">
        <v>143</v>
      </c>
      <c r="H187" s="109"/>
      <c r="I187" s="109" t="s">
        <v>469</v>
      </c>
      <c r="J187" s="38" t="s">
        <v>143</v>
      </c>
      <c r="K187" s="109"/>
      <c r="L187" s="220" t="s">
        <v>469</v>
      </c>
      <c r="M187" s="220"/>
      <c r="N187" s="130" t="s">
        <v>469</v>
      </c>
      <c r="O187" s="130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s="1" customFormat="1" ht="17.25" customHeight="1">
      <c r="A188" s="27"/>
      <c r="B188" s="119"/>
      <c r="C188" s="120"/>
      <c r="D188" s="121"/>
      <c r="E188" s="129"/>
      <c r="F188" s="123"/>
      <c r="G188" s="124"/>
      <c r="H188" s="123"/>
      <c r="I188" s="123"/>
      <c r="J188" s="124"/>
      <c r="K188" s="123"/>
      <c r="L188" s="124"/>
      <c r="M188" s="124"/>
      <c r="N188" s="124"/>
      <c r="O188" s="12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s="1" customFormat="1" ht="17.25" customHeight="1">
      <c r="A189" s="27">
        <v>1</v>
      </c>
      <c r="B189" s="119"/>
      <c r="C189" s="22" t="s">
        <v>448</v>
      </c>
      <c r="D189" s="47">
        <v>12</v>
      </c>
      <c r="E189" s="32" t="s">
        <v>85</v>
      </c>
      <c r="F189" s="109"/>
      <c r="G189" s="38" t="s">
        <v>143</v>
      </c>
      <c r="H189" s="109"/>
      <c r="I189" s="109"/>
      <c r="J189" s="38" t="s">
        <v>143</v>
      </c>
      <c r="K189" s="38" t="s">
        <v>143</v>
      </c>
      <c r="L189" s="113"/>
      <c r="M189" s="113"/>
      <c r="N189" s="38" t="s">
        <v>467</v>
      </c>
      <c r="O189" s="115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s="1" customFormat="1" ht="17.25" customHeight="1">
      <c r="A190" s="27">
        <f>A189+1</f>
        <v>2</v>
      </c>
      <c r="B190" s="119"/>
      <c r="C190" s="88" t="s">
        <v>272</v>
      </c>
      <c r="D190" s="29">
        <v>12</v>
      </c>
      <c r="E190" s="32" t="s">
        <v>38</v>
      </c>
      <c r="F190" s="111" t="s">
        <v>467</v>
      </c>
      <c r="G190" s="38" t="s">
        <v>143</v>
      </c>
      <c r="H190" s="109"/>
      <c r="I190" s="109"/>
      <c r="J190" s="38" t="s">
        <v>143</v>
      </c>
      <c r="K190" s="38"/>
      <c r="L190" s="113"/>
      <c r="M190" s="113"/>
      <c r="N190" s="113"/>
      <c r="O190" s="115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s="1" customFormat="1" ht="17.25" customHeight="1">
      <c r="A191" s="27">
        <f aca="true" t="shared" si="8" ref="A191:A216">A190+1</f>
        <v>3</v>
      </c>
      <c r="B191" s="119"/>
      <c r="C191" s="88" t="s">
        <v>311</v>
      </c>
      <c r="D191" s="29">
        <v>8</v>
      </c>
      <c r="E191" s="32" t="s">
        <v>20</v>
      </c>
      <c r="F191" s="109"/>
      <c r="G191" s="38" t="s">
        <v>143</v>
      </c>
      <c r="H191" s="109"/>
      <c r="I191" s="109"/>
      <c r="J191" s="38" t="s">
        <v>143</v>
      </c>
      <c r="K191" s="38"/>
      <c r="L191" s="113"/>
      <c r="M191" s="113"/>
      <c r="N191" s="38" t="s">
        <v>467</v>
      </c>
      <c r="O191" s="115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s="1" customFormat="1" ht="17.25" customHeight="1">
      <c r="A192" s="27">
        <f t="shared" si="8"/>
        <v>4</v>
      </c>
      <c r="B192" s="119"/>
      <c r="C192" s="87" t="s">
        <v>313</v>
      </c>
      <c r="D192" s="29">
        <v>8</v>
      </c>
      <c r="E192" s="32" t="s">
        <v>52</v>
      </c>
      <c r="F192" s="109"/>
      <c r="G192" s="38" t="s">
        <v>143</v>
      </c>
      <c r="H192" s="109"/>
      <c r="I192" s="109"/>
      <c r="J192" s="38" t="s">
        <v>143</v>
      </c>
      <c r="K192" s="38"/>
      <c r="L192" s="113"/>
      <c r="M192" s="113"/>
      <c r="N192" s="38" t="s">
        <v>467</v>
      </c>
      <c r="O192" s="115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s="1" customFormat="1" ht="17.25" customHeight="1">
      <c r="A193" s="27">
        <f t="shared" si="8"/>
        <v>5</v>
      </c>
      <c r="B193" s="119"/>
      <c r="C193" s="88" t="s">
        <v>307</v>
      </c>
      <c r="D193" s="29">
        <v>24</v>
      </c>
      <c r="E193" s="32" t="s">
        <v>20</v>
      </c>
      <c r="F193" s="109"/>
      <c r="G193" s="38" t="s">
        <v>143</v>
      </c>
      <c r="H193" s="109" t="s">
        <v>467</v>
      </c>
      <c r="I193" s="109"/>
      <c r="J193" s="38" t="s">
        <v>143</v>
      </c>
      <c r="K193" s="109" t="s">
        <v>467</v>
      </c>
      <c r="L193" s="113"/>
      <c r="M193" s="113"/>
      <c r="N193" s="38"/>
      <c r="O193" s="115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s="1" customFormat="1" ht="17.25" customHeight="1">
      <c r="A194" s="27">
        <f t="shared" si="8"/>
        <v>6</v>
      </c>
      <c r="B194" s="119"/>
      <c r="C194" s="22" t="s">
        <v>457</v>
      </c>
      <c r="D194" s="47">
        <v>15</v>
      </c>
      <c r="E194" s="32" t="s">
        <v>83</v>
      </c>
      <c r="F194" s="109"/>
      <c r="G194" s="38" t="s">
        <v>143</v>
      </c>
      <c r="H194" s="109"/>
      <c r="I194" s="109"/>
      <c r="J194" s="38" t="s">
        <v>143</v>
      </c>
      <c r="K194" s="109"/>
      <c r="L194" s="113"/>
      <c r="M194" s="113"/>
      <c r="N194" s="113" t="s">
        <v>467</v>
      </c>
      <c r="O194" s="115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s="1" customFormat="1" ht="17.25" customHeight="1">
      <c r="A195" s="27">
        <f t="shared" si="8"/>
        <v>7</v>
      </c>
      <c r="B195" s="119"/>
      <c r="C195" s="34" t="s">
        <v>456</v>
      </c>
      <c r="D195" s="32">
        <v>12</v>
      </c>
      <c r="E195" s="32" t="s">
        <v>72</v>
      </c>
      <c r="F195" s="109"/>
      <c r="G195" s="38" t="s">
        <v>143</v>
      </c>
      <c r="H195" s="109" t="s">
        <v>467</v>
      </c>
      <c r="I195" s="109"/>
      <c r="J195" s="38"/>
      <c r="K195" s="109"/>
      <c r="L195" s="38"/>
      <c r="M195" s="38"/>
      <c r="N195" s="113"/>
      <c r="O195" s="115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s="1" customFormat="1" ht="17.25" customHeight="1">
      <c r="A196" s="27">
        <f t="shared" si="8"/>
        <v>8</v>
      </c>
      <c r="B196" s="119"/>
      <c r="C196" s="88" t="s">
        <v>303</v>
      </c>
      <c r="D196" s="29">
        <v>19</v>
      </c>
      <c r="E196" s="32" t="s">
        <v>34</v>
      </c>
      <c r="F196" s="109"/>
      <c r="G196" s="38" t="s">
        <v>143</v>
      </c>
      <c r="H196" s="109"/>
      <c r="I196" s="109"/>
      <c r="J196" s="38" t="s">
        <v>143</v>
      </c>
      <c r="K196" s="109"/>
      <c r="L196" s="113"/>
      <c r="M196" s="113"/>
      <c r="N196" s="113" t="s">
        <v>467</v>
      </c>
      <c r="O196" s="115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s="1" customFormat="1" ht="17.25" customHeight="1">
      <c r="A197" s="27">
        <f t="shared" si="8"/>
        <v>9</v>
      </c>
      <c r="B197" s="119"/>
      <c r="C197" s="92" t="s">
        <v>459</v>
      </c>
      <c r="D197" s="32">
        <v>12</v>
      </c>
      <c r="E197" s="32" t="s">
        <v>76</v>
      </c>
      <c r="F197" s="109"/>
      <c r="G197" s="38"/>
      <c r="H197" s="109"/>
      <c r="I197" s="109"/>
      <c r="J197" s="38"/>
      <c r="K197" s="109" t="s">
        <v>467</v>
      </c>
      <c r="L197" s="38"/>
      <c r="M197" s="38"/>
      <c r="N197" s="113"/>
      <c r="O197" s="115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s="1" customFormat="1" ht="17.25" customHeight="1">
      <c r="A198" s="27">
        <f t="shared" si="8"/>
        <v>10</v>
      </c>
      <c r="B198" s="119"/>
      <c r="C198" s="87" t="s">
        <v>261</v>
      </c>
      <c r="D198" s="25">
        <v>24</v>
      </c>
      <c r="E198" s="32" t="s">
        <v>32</v>
      </c>
      <c r="F198" s="109"/>
      <c r="G198" s="38" t="s">
        <v>143</v>
      </c>
      <c r="H198" s="109"/>
      <c r="I198" s="109"/>
      <c r="J198" s="38" t="s">
        <v>143</v>
      </c>
      <c r="K198" s="109"/>
      <c r="L198" s="113"/>
      <c r="M198" s="113"/>
      <c r="N198" s="38" t="s">
        <v>467</v>
      </c>
      <c r="O198" s="115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s="1" customFormat="1" ht="17.25" customHeight="1">
      <c r="A199" s="27">
        <f t="shared" si="8"/>
        <v>11</v>
      </c>
      <c r="B199" s="119"/>
      <c r="C199" s="87" t="s">
        <v>252</v>
      </c>
      <c r="D199" s="25">
        <v>22</v>
      </c>
      <c r="E199" s="32" t="s">
        <v>20</v>
      </c>
      <c r="F199" s="109"/>
      <c r="G199" s="38" t="s">
        <v>143</v>
      </c>
      <c r="H199" s="38"/>
      <c r="I199" s="109"/>
      <c r="J199" s="38" t="s">
        <v>143</v>
      </c>
      <c r="K199" s="38"/>
      <c r="L199" s="113"/>
      <c r="M199" s="113"/>
      <c r="N199" s="38" t="s">
        <v>467</v>
      </c>
      <c r="O199" s="115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s="1" customFormat="1" ht="17.25" customHeight="1">
      <c r="A200" s="27">
        <f t="shared" si="8"/>
        <v>12</v>
      </c>
      <c r="B200" s="119"/>
      <c r="C200" s="88" t="s">
        <v>285</v>
      </c>
      <c r="D200" s="29">
        <v>22</v>
      </c>
      <c r="E200" s="32" t="s">
        <v>23</v>
      </c>
      <c r="F200" s="109"/>
      <c r="G200" s="38" t="s">
        <v>143</v>
      </c>
      <c r="H200" s="109"/>
      <c r="I200" s="109"/>
      <c r="J200" s="38" t="s">
        <v>143</v>
      </c>
      <c r="K200" s="109"/>
      <c r="L200" s="113"/>
      <c r="M200" s="113"/>
      <c r="N200" s="38" t="s">
        <v>467</v>
      </c>
      <c r="O200" s="115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s="1" customFormat="1" ht="17.25" customHeight="1">
      <c r="A201" s="27">
        <f t="shared" si="8"/>
        <v>13</v>
      </c>
      <c r="B201" s="119"/>
      <c r="C201" s="89" t="s">
        <v>279</v>
      </c>
      <c r="D201" s="28">
        <v>18</v>
      </c>
      <c r="E201" s="32" t="s">
        <v>23</v>
      </c>
      <c r="F201" s="109"/>
      <c r="G201" s="38" t="s">
        <v>143</v>
      </c>
      <c r="H201" s="109"/>
      <c r="I201" s="109"/>
      <c r="J201" s="38" t="s">
        <v>143</v>
      </c>
      <c r="K201" s="109"/>
      <c r="L201" s="113"/>
      <c r="M201" s="113"/>
      <c r="N201" s="38" t="s">
        <v>467</v>
      </c>
      <c r="O201" s="115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s="1" customFormat="1" ht="17.25" customHeight="1">
      <c r="A202" s="27">
        <f t="shared" si="8"/>
        <v>14</v>
      </c>
      <c r="B202" s="119"/>
      <c r="C202" s="88" t="s">
        <v>278</v>
      </c>
      <c r="D202" s="29">
        <v>16</v>
      </c>
      <c r="E202" s="32" t="s">
        <v>21</v>
      </c>
      <c r="F202" s="109"/>
      <c r="G202" s="38" t="s">
        <v>143</v>
      </c>
      <c r="H202" s="109"/>
      <c r="I202" s="109"/>
      <c r="J202" s="38" t="s">
        <v>143</v>
      </c>
      <c r="K202" s="38"/>
      <c r="L202" s="113"/>
      <c r="M202" s="113"/>
      <c r="N202" s="38" t="s">
        <v>467</v>
      </c>
      <c r="O202" s="115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s="1" customFormat="1" ht="17.25" customHeight="1">
      <c r="A203" s="27">
        <f t="shared" si="8"/>
        <v>15</v>
      </c>
      <c r="B203" s="119"/>
      <c r="C203" s="89" t="s">
        <v>263</v>
      </c>
      <c r="D203" s="28">
        <v>27</v>
      </c>
      <c r="E203" s="32" t="s">
        <v>23</v>
      </c>
      <c r="F203" s="109"/>
      <c r="G203" s="38" t="s">
        <v>143</v>
      </c>
      <c r="H203" s="109"/>
      <c r="I203" s="38"/>
      <c r="J203" s="38" t="s">
        <v>143</v>
      </c>
      <c r="K203" s="109"/>
      <c r="L203" s="113"/>
      <c r="M203" s="113"/>
      <c r="N203" s="38" t="s">
        <v>467</v>
      </c>
      <c r="O203" s="115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s="1" customFormat="1" ht="17.25" customHeight="1">
      <c r="A204" s="27">
        <f t="shared" si="8"/>
        <v>16</v>
      </c>
      <c r="B204" s="119"/>
      <c r="C204" s="88" t="s">
        <v>266</v>
      </c>
      <c r="D204" s="29">
        <v>16</v>
      </c>
      <c r="E204" s="32" t="s">
        <v>23</v>
      </c>
      <c r="F204" s="109"/>
      <c r="G204" s="38" t="s">
        <v>143</v>
      </c>
      <c r="H204" s="109"/>
      <c r="I204" s="38"/>
      <c r="J204" s="38" t="s">
        <v>143</v>
      </c>
      <c r="K204" s="109"/>
      <c r="L204" s="113"/>
      <c r="M204" s="113"/>
      <c r="N204" s="38" t="s">
        <v>467</v>
      </c>
      <c r="O204" s="38" t="s">
        <v>467</v>
      </c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s="1" customFormat="1" ht="17.25" customHeight="1">
      <c r="A205" s="27">
        <f t="shared" si="8"/>
        <v>17</v>
      </c>
      <c r="B205" s="119"/>
      <c r="C205" s="87" t="s">
        <v>250</v>
      </c>
      <c r="D205" s="25">
        <v>22</v>
      </c>
      <c r="E205" s="32" t="s">
        <v>23</v>
      </c>
      <c r="F205" s="38" t="s">
        <v>467</v>
      </c>
      <c r="G205" s="38" t="s">
        <v>143</v>
      </c>
      <c r="H205" s="109"/>
      <c r="I205" s="109"/>
      <c r="J205" s="38" t="s">
        <v>143</v>
      </c>
      <c r="K205" s="109"/>
      <c r="L205" s="113"/>
      <c r="M205" s="113"/>
      <c r="N205" s="38"/>
      <c r="O205" s="38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s="1" customFormat="1" ht="17.25" customHeight="1">
      <c r="A206" s="27">
        <f t="shared" si="8"/>
        <v>18</v>
      </c>
      <c r="B206" s="119"/>
      <c r="C206" s="88" t="s">
        <v>267</v>
      </c>
      <c r="D206" s="29">
        <v>27</v>
      </c>
      <c r="E206" s="32" t="s">
        <v>20</v>
      </c>
      <c r="F206" s="38" t="s">
        <v>467</v>
      </c>
      <c r="G206" s="38" t="s">
        <v>143</v>
      </c>
      <c r="H206" s="109"/>
      <c r="I206" s="38"/>
      <c r="J206" s="38" t="s">
        <v>143</v>
      </c>
      <c r="K206" s="109"/>
      <c r="L206" s="113"/>
      <c r="M206" s="113"/>
      <c r="N206" s="38"/>
      <c r="O206" s="115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s="1" customFormat="1" ht="17.25" customHeight="1">
      <c r="A207" s="27">
        <f t="shared" si="8"/>
        <v>19</v>
      </c>
      <c r="B207" s="119"/>
      <c r="C207" s="87" t="s">
        <v>242</v>
      </c>
      <c r="D207" s="25">
        <v>23</v>
      </c>
      <c r="E207" s="32" t="s">
        <v>22</v>
      </c>
      <c r="F207" s="109"/>
      <c r="G207" s="38" t="s">
        <v>143</v>
      </c>
      <c r="H207" s="109"/>
      <c r="I207" s="38" t="s">
        <v>467</v>
      </c>
      <c r="J207" s="38" t="s">
        <v>143</v>
      </c>
      <c r="K207" s="109"/>
      <c r="L207" s="113"/>
      <c r="M207" s="113"/>
      <c r="N207" s="38"/>
      <c r="O207" s="115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s="1" customFormat="1" ht="17.25" customHeight="1">
      <c r="A208" s="27">
        <f t="shared" si="8"/>
        <v>20</v>
      </c>
      <c r="B208" s="119"/>
      <c r="C208" s="87" t="s">
        <v>243</v>
      </c>
      <c r="D208" s="25">
        <v>32</v>
      </c>
      <c r="E208" s="32" t="s">
        <v>23</v>
      </c>
      <c r="F208" s="109"/>
      <c r="G208" s="38"/>
      <c r="H208" s="109"/>
      <c r="I208" s="109"/>
      <c r="J208" s="38"/>
      <c r="K208" s="109"/>
      <c r="L208" s="38"/>
      <c r="M208" s="38"/>
      <c r="N208" s="38" t="s">
        <v>467</v>
      </c>
      <c r="O208" s="115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s="1" customFormat="1" ht="17.25" customHeight="1">
      <c r="A209" s="27">
        <f t="shared" si="8"/>
        <v>21</v>
      </c>
      <c r="B209" s="119"/>
      <c r="C209" s="87" t="s">
        <v>244</v>
      </c>
      <c r="D209" s="25">
        <v>24</v>
      </c>
      <c r="E209" s="32" t="s">
        <v>21</v>
      </c>
      <c r="F209" s="38" t="s">
        <v>467</v>
      </c>
      <c r="G209" s="38"/>
      <c r="H209" s="109"/>
      <c r="I209" s="109"/>
      <c r="J209" s="38"/>
      <c r="K209" s="109"/>
      <c r="L209" s="38"/>
      <c r="M209" s="38"/>
      <c r="N209" s="38"/>
      <c r="O209" s="115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s="1" customFormat="1" ht="17.25" customHeight="1">
      <c r="A210" s="27">
        <f t="shared" si="8"/>
        <v>22</v>
      </c>
      <c r="B210" s="119"/>
      <c r="C210" s="88" t="s">
        <v>286</v>
      </c>
      <c r="D210" s="28">
        <v>36</v>
      </c>
      <c r="E210" s="32" t="s">
        <v>20</v>
      </c>
      <c r="F210" s="109"/>
      <c r="G210" s="38" t="s">
        <v>143</v>
      </c>
      <c r="H210" s="109"/>
      <c r="I210" s="109"/>
      <c r="J210" s="38" t="s">
        <v>143</v>
      </c>
      <c r="K210" s="109"/>
      <c r="L210" s="113"/>
      <c r="M210" s="113"/>
      <c r="N210" s="38" t="s">
        <v>467</v>
      </c>
      <c r="O210" s="115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s="1" customFormat="1" ht="17.25" customHeight="1">
      <c r="A211" s="27">
        <f t="shared" si="8"/>
        <v>23</v>
      </c>
      <c r="B211" s="119"/>
      <c r="C211" s="87" t="s">
        <v>260</v>
      </c>
      <c r="D211" s="135">
        <v>38</v>
      </c>
      <c r="E211" s="136" t="s">
        <v>31</v>
      </c>
      <c r="F211" s="137"/>
      <c r="G211" s="138" t="s">
        <v>143</v>
      </c>
      <c r="H211" s="137"/>
      <c r="I211" s="137"/>
      <c r="J211" s="138" t="s">
        <v>143</v>
      </c>
      <c r="K211" s="137"/>
      <c r="L211" s="113"/>
      <c r="M211" s="113"/>
      <c r="N211" s="138" t="s">
        <v>467</v>
      </c>
      <c r="O211" s="139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s="1" customFormat="1" ht="12.75">
      <c r="A212" s="27">
        <f t="shared" si="8"/>
        <v>24</v>
      </c>
      <c r="B212" s="106" t="s">
        <v>238</v>
      </c>
      <c r="C212" s="93" t="s">
        <v>295</v>
      </c>
      <c r="D212" s="29">
        <v>17</v>
      </c>
      <c r="E212" s="32" t="s">
        <v>23</v>
      </c>
      <c r="F212" s="109"/>
      <c r="G212" s="38" t="s">
        <v>143</v>
      </c>
      <c r="H212" s="109"/>
      <c r="I212" s="109"/>
      <c r="J212" s="38" t="s">
        <v>143</v>
      </c>
      <c r="K212" s="38" t="s">
        <v>467</v>
      </c>
      <c r="L212" s="220" t="s">
        <v>467</v>
      </c>
      <c r="M212" s="220"/>
      <c r="N212" s="130" t="s">
        <v>467</v>
      </c>
      <c r="O212" s="130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15" ht="14.25" customHeight="1">
      <c r="A213" s="27">
        <f t="shared" si="8"/>
        <v>25</v>
      </c>
      <c r="B213" s="106" t="s">
        <v>238</v>
      </c>
      <c r="C213" s="21" t="s">
        <v>439</v>
      </c>
      <c r="D213" s="47">
        <v>12</v>
      </c>
      <c r="E213" s="30" t="s">
        <v>66</v>
      </c>
      <c r="F213" s="38" t="s">
        <v>467</v>
      </c>
      <c r="G213" s="38" t="s">
        <v>143</v>
      </c>
      <c r="H213" s="38" t="s">
        <v>467</v>
      </c>
      <c r="I213" s="109"/>
      <c r="J213" s="38" t="s">
        <v>143</v>
      </c>
      <c r="K213" s="38" t="s">
        <v>467</v>
      </c>
      <c r="L213" s="220" t="s">
        <v>467</v>
      </c>
      <c r="M213" s="220"/>
      <c r="N213" s="130"/>
      <c r="O213" s="130"/>
    </row>
    <row r="214" spans="1:15" ht="14.25" customHeight="1">
      <c r="A214" s="27">
        <f t="shared" si="8"/>
        <v>26</v>
      </c>
      <c r="B214" s="106"/>
      <c r="C214" s="88" t="s">
        <v>301</v>
      </c>
      <c r="D214" s="29">
        <v>16</v>
      </c>
      <c r="E214" s="32" t="s">
        <v>20</v>
      </c>
      <c r="F214" s="38" t="s">
        <v>467</v>
      </c>
      <c r="G214" s="38" t="s">
        <v>143</v>
      </c>
      <c r="H214" s="38" t="s">
        <v>467</v>
      </c>
      <c r="I214" s="38" t="s">
        <v>467</v>
      </c>
      <c r="J214" s="38" t="s">
        <v>143</v>
      </c>
      <c r="K214" s="38" t="s">
        <v>467</v>
      </c>
      <c r="L214" s="220" t="s">
        <v>467</v>
      </c>
      <c r="M214" s="220"/>
      <c r="N214" s="130" t="s">
        <v>467</v>
      </c>
      <c r="O214" s="130" t="s">
        <v>467</v>
      </c>
    </row>
    <row r="215" spans="1:15" ht="15" customHeight="1">
      <c r="A215" s="27">
        <f t="shared" si="8"/>
        <v>27</v>
      </c>
      <c r="B215" s="106" t="s">
        <v>238</v>
      </c>
      <c r="C215" s="22" t="s">
        <v>440</v>
      </c>
      <c r="D215" s="47">
        <v>29</v>
      </c>
      <c r="E215" s="32" t="s">
        <v>86</v>
      </c>
      <c r="F215" s="38" t="s">
        <v>467</v>
      </c>
      <c r="G215" s="38" t="s">
        <v>143</v>
      </c>
      <c r="H215" s="38" t="s">
        <v>467</v>
      </c>
      <c r="I215" s="38" t="s">
        <v>467</v>
      </c>
      <c r="J215" s="38" t="s">
        <v>143</v>
      </c>
      <c r="K215" s="38" t="s">
        <v>467</v>
      </c>
      <c r="L215" s="220" t="s">
        <v>467</v>
      </c>
      <c r="M215" s="220"/>
      <c r="N215" s="130" t="s">
        <v>467</v>
      </c>
      <c r="O215" s="130"/>
    </row>
    <row r="216" spans="1:15" ht="15" customHeight="1">
      <c r="A216" s="27">
        <f t="shared" si="8"/>
        <v>28</v>
      </c>
      <c r="B216" s="106"/>
      <c r="C216" s="88" t="s">
        <v>299</v>
      </c>
      <c r="D216" s="29">
        <v>8</v>
      </c>
      <c r="E216" s="32" t="s">
        <v>49</v>
      </c>
      <c r="F216" s="38" t="s">
        <v>467</v>
      </c>
      <c r="G216" s="38" t="s">
        <v>143</v>
      </c>
      <c r="H216" s="38" t="s">
        <v>467</v>
      </c>
      <c r="I216" s="38" t="s">
        <v>467</v>
      </c>
      <c r="J216" s="38" t="s">
        <v>143</v>
      </c>
      <c r="K216" s="38" t="s">
        <v>467</v>
      </c>
      <c r="L216" s="220" t="s">
        <v>467</v>
      </c>
      <c r="M216" s="220"/>
      <c r="N216" s="130" t="s">
        <v>467</v>
      </c>
      <c r="O216" s="130"/>
    </row>
    <row r="217" spans="1:15" ht="15" customHeight="1">
      <c r="A217" s="27">
        <f aca="true" t="shared" si="9" ref="A217:A229">A216+1</f>
        <v>29</v>
      </c>
      <c r="B217" s="106"/>
      <c r="C217" s="87" t="s">
        <v>248</v>
      </c>
      <c r="D217" s="25">
        <v>18</v>
      </c>
      <c r="E217" s="32" t="s">
        <v>20</v>
      </c>
      <c r="F217" s="38" t="s">
        <v>467</v>
      </c>
      <c r="G217" s="38" t="s">
        <v>143</v>
      </c>
      <c r="H217" s="109"/>
      <c r="I217" s="38" t="s">
        <v>467</v>
      </c>
      <c r="J217" s="38" t="s">
        <v>143</v>
      </c>
      <c r="K217" s="38" t="s">
        <v>467</v>
      </c>
      <c r="L217" s="220" t="s">
        <v>467</v>
      </c>
      <c r="M217" s="220"/>
      <c r="N217" s="130" t="s">
        <v>467</v>
      </c>
      <c r="O217" s="130"/>
    </row>
    <row r="218" spans="1:28" s="1" customFormat="1" ht="16.5" customHeight="1">
      <c r="A218" s="27">
        <f t="shared" si="9"/>
        <v>30</v>
      </c>
      <c r="B218" s="106" t="s">
        <v>238</v>
      </c>
      <c r="C218" s="88" t="s">
        <v>317</v>
      </c>
      <c r="D218" s="29">
        <v>27</v>
      </c>
      <c r="E218" s="32" t="s">
        <v>23</v>
      </c>
      <c r="F218" s="38" t="s">
        <v>467</v>
      </c>
      <c r="G218" s="38" t="s">
        <v>143</v>
      </c>
      <c r="H218" s="38" t="s">
        <v>467</v>
      </c>
      <c r="I218" s="38" t="s">
        <v>467</v>
      </c>
      <c r="J218" s="38" t="s">
        <v>143</v>
      </c>
      <c r="K218" s="38" t="s">
        <v>467</v>
      </c>
      <c r="L218" s="220" t="s">
        <v>467</v>
      </c>
      <c r="M218" s="220"/>
      <c r="N218" s="130" t="s">
        <v>467</v>
      </c>
      <c r="O218" s="130" t="s">
        <v>467</v>
      </c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15" ht="15" customHeight="1">
      <c r="A219" s="27">
        <f t="shared" si="9"/>
        <v>31</v>
      </c>
      <c r="B219" s="106" t="s">
        <v>238</v>
      </c>
      <c r="C219" s="21" t="s">
        <v>441</v>
      </c>
      <c r="D219" s="47">
        <v>19</v>
      </c>
      <c r="E219" s="32" t="s">
        <v>79</v>
      </c>
      <c r="F219" s="38" t="s">
        <v>467</v>
      </c>
      <c r="G219" s="38" t="s">
        <v>143</v>
      </c>
      <c r="H219" s="38" t="s">
        <v>467</v>
      </c>
      <c r="I219" s="38" t="s">
        <v>467</v>
      </c>
      <c r="J219" s="38" t="s">
        <v>143</v>
      </c>
      <c r="K219" s="38" t="s">
        <v>467</v>
      </c>
      <c r="L219" s="220" t="s">
        <v>467</v>
      </c>
      <c r="M219" s="220"/>
      <c r="N219" s="130" t="s">
        <v>467</v>
      </c>
      <c r="O219" s="130"/>
    </row>
    <row r="220" spans="1:28" s="1" customFormat="1" ht="16.5" customHeight="1">
      <c r="A220" s="27">
        <f t="shared" si="9"/>
        <v>32</v>
      </c>
      <c r="B220" s="106" t="s">
        <v>238</v>
      </c>
      <c r="C220" s="88" t="s">
        <v>294</v>
      </c>
      <c r="D220" s="29">
        <v>20</v>
      </c>
      <c r="E220" s="32" t="s">
        <v>47</v>
      </c>
      <c r="F220" s="38" t="s">
        <v>467</v>
      </c>
      <c r="G220" s="38" t="s">
        <v>143</v>
      </c>
      <c r="H220" s="109"/>
      <c r="I220" s="38" t="s">
        <v>467</v>
      </c>
      <c r="J220" s="38" t="s">
        <v>143</v>
      </c>
      <c r="K220" s="38" t="s">
        <v>467</v>
      </c>
      <c r="L220" s="220" t="s">
        <v>467</v>
      </c>
      <c r="M220" s="220"/>
      <c r="N220" s="130" t="s">
        <v>467</v>
      </c>
      <c r="O220" s="130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s="1" customFormat="1" ht="15.75" customHeight="1">
      <c r="A221" s="27">
        <f t="shared" si="9"/>
        <v>33</v>
      </c>
      <c r="B221" s="106" t="s">
        <v>238</v>
      </c>
      <c r="C221" s="87" t="s">
        <v>249</v>
      </c>
      <c r="D221" s="25">
        <v>18</v>
      </c>
      <c r="E221" s="32" t="s">
        <v>25</v>
      </c>
      <c r="F221" s="38" t="s">
        <v>467</v>
      </c>
      <c r="G221" s="38" t="s">
        <v>143</v>
      </c>
      <c r="H221" s="38" t="s">
        <v>467</v>
      </c>
      <c r="I221" s="38" t="s">
        <v>467</v>
      </c>
      <c r="J221" s="38" t="s">
        <v>143</v>
      </c>
      <c r="K221" s="38" t="s">
        <v>467</v>
      </c>
      <c r="L221" s="220" t="s">
        <v>467</v>
      </c>
      <c r="M221" s="220"/>
      <c r="N221" s="130" t="s">
        <v>467</v>
      </c>
      <c r="O221" s="130" t="s">
        <v>467</v>
      </c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15" ht="12.75">
      <c r="A222" s="27">
        <f t="shared" si="9"/>
        <v>34</v>
      </c>
      <c r="B222" s="106" t="s">
        <v>238</v>
      </c>
      <c r="C222" s="22" t="s">
        <v>443</v>
      </c>
      <c r="D222" s="47">
        <v>18</v>
      </c>
      <c r="E222" s="32" t="s">
        <v>80</v>
      </c>
      <c r="F222" s="38" t="s">
        <v>467</v>
      </c>
      <c r="G222" s="38" t="s">
        <v>143</v>
      </c>
      <c r="H222" s="38" t="s">
        <v>467</v>
      </c>
      <c r="I222" s="38" t="s">
        <v>467</v>
      </c>
      <c r="J222" s="38" t="s">
        <v>143</v>
      </c>
      <c r="K222" s="38" t="s">
        <v>467</v>
      </c>
      <c r="L222" s="220" t="s">
        <v>467</v>
      </c>
      <c r="M222" s="220"/>
      <c r="N222" s="130" t="s">
        <v>467</v>
      </c>
      <c r="O222" s="130"/>
    </row>
    <row r="223" spans="1:15" ht="12.75">
      <c r="A223" s="27">
        <f t="shared" si="9"/>
        <v>35</v>
      </c>
      <c r="B223" s="106" t="s">
        <v>238</v>
      </c>
      <c r="C223" s="88" t="s">
        <v>464</v>
      </c>
      <c r="D223" s="102">
        <v>4</v>
      </c>
      <c r="E223" s="103"/>
      <c r="F223" s="38" t="s">
        <v>467</v>
      </c>
      <c r="G223" s="38" t="s">
        <v>143</v>
      </c>
      <c r="H223" s="38" t="s">
        <v>467</v>
      </c>
      <c r="I223" s="38" t="s">
        <v>467</v>
      </c>
      <c r="J223" s="38" t="s">
        <v>143</v>
      </c>
      <c r="K223" s="38" t="s">
        <v>467</v>
      </c>
      <c r="L223" s="220" t="s">
        <v>467</v>
      </c>
      <c r="M223" s="220"/>
      <c r="N223" s="130" t="s">
        <v>467</v>
      </c>
      <c r="O223" s="130" t="s">
        <v>467</v>
      </c>
    </row>
    <row r="224" spans="1:28" s="43" customFormat="1" ht="14.25" customHeight="1">
      <c r="A224" s="27">
        <f t="shared" si="9"/>
        <v>36</v>
      </c>
      <c r="B224" s="106" t="s">
        <v>238</v>
      </c>
      <c r="C224" s="88" t="s">
        <v>265</v>
      </c>
      <c r="D224" s="29">
        <v>24</v>
      </c>
      <c r="E224" s="32" t="s">
        <v>33</v>
      </c>
      <c r="F224" s="38" t="s">
        <v>467</v>
      </c>
      <c r="G224" s="38" t="s">
        <v>143</v>
      </c>
      <c r="H224" s="38" t="s">
        <v>467</v>
      </c>
      <c r="I224" s="38" t="s">
        <v>467</v>
      </c>
      <c r="J224" s="38" t="s">
        <v>143</v>
      </c>
      <c r="K224" s="38" t="s">
        <v>467</v>
      </c>
      <c r="L224" s="220" t="s">
        <v>467</v>
      </c>
      <c r="M224" s="220"/>
      <c r="N224" s="130" t="s">
        <v>467</v>
      </c>
      <c r="O224" s="130" t="s">
        <v>467</v>
      </c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s="43" customFormat="1" ht="14.25" customHeight="1">
      <c r="A225" s="27">
        <f t="shared" si="9"/>
        <v>37</v>
      </c>
      <c r="B225" s="106"/>
      <c r="C225" s="87" t="s">
        <v>239</v>
      </c>
      <c r="D225" s="25">
        <v>24</v>
      </c>
      <c r="E225" s="32" t="s">
        <v>56</v>
      </c>
      <c r="F225" s="38" t="s">
        <v>467</v>
      </c>
      <c r="G225" s="38" t="s">
        <v>143</v>
      </c>
      <c r="H225" s="38" t="s">
        <v>467</v>
      </c>
      <c r="I225" s="38" t="s">
        <v>467</v>
      </c>
      <c r="J225" s="38" t="s">
        <v>143</v>
      </c>
      <c r="K225" s="38" t="s">
        <v>467</v>
      </c>
      <c r="L225" s="220" t="s">
        <v>467</v>
      </c>
      <c r="M225" s="220"/>
      <c r="N225" s="130" t="s">
        <v>467</v>
      </c>
      <c r="O225" s="130" t="s">
        <v>467</v>
      </c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s="43" customFormat="1" ht="15" customHeight="1">
      <c r="A226" s="27">
        <f t="shared" si="9"/>
        <v>38</v>
      </c>
      <c r="B226" s="106" t="s">
        <v>238</v>
      </c>
      <c r="C226" s="87" t="s">
        <v>255</v>
      </c>
      <c r="D226" s="25">
        <v>24</v>
      </c>
      <c r="E226" s="32" t="s">
        <v>28</v>
      </c>
      <c r="F226" s="38" t="s">
        <v>467</v>
      </c>
      <c r="G226" s="38" t="s">
        <v>143</v>
      </c>
      <c r="H226" s="38" t="s">
        <v>467</v>
      </c>
      <c r="I226" s="38" t="s">
        <v>467</v>
      </c>
      <c r="J226" s="38" t="s">
        <v>143</v>
      </c>
      <c r="K226" s="38" t="s">
        <v>467</v>
      </c>
      <c r="L226" s="220" t="s">
        <v>467</v>
      </c>
      <c r="M226" s="220"/>
      <c r="N226" s="130" t="s">
        <v>467</v>
      </c>
      <c r="O226" s="130" t="s">
        <v>467</v>
      </c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s="43" customFormat="1" ht="15" customHeight="1">
      <c r="A227" s="27">
        <f t="shared" si="9"/>
        <v>39</v>
      </c>
      <c r="B227" s="106" t="s">
        <v>238</v>
      </c>
      <c r="C227" s="87" t="s">
        <v>269</v>
      </c>
      <c r="D227" s="29">
        <v>4</v>
      </c>
      <c r="E227" s="32" t="s">
        <v>35</v>
      </c>
      <c r="F227" s="38" t="s">
        <v>467</v>
      </c>
      <c r="G227" s="38" t="s">
        <v>143</v>
      </c>
      <c r="H227" s="38" t="s">
        <v>467</v>
      </c>
      <c r="I227" s="38" t="s">
        <v>467</v>
      </c>
      <c r="J227" s="38" t="s">
        <v>143</v>
      </c>
      <c r="K227" s="38" t="s">
        <v>467</v>
      </c>
      <c r="L227" s="220" t="s">
        <v>467</v>
      </c>
      <c r="M227" s="220"/>
      <c r="N227" s="130" t="s">
        <v>467</v>
      </c>
      <c r="O227" s="130" t="s">
        <v>467</v>
      </c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s="43" customFormat="1" ht="15" customHeight="1">
      <c r="A228" s="27">
        <f t="shared" si="9"/>
        <v>40</v>
      </c>
      <c r="B228" s="107" t="s">
        <v>238</v>
      </c>
      <c r="C228" s="88" t="s">
        <v>318</v>
      </c>
      <c r="D228" s="25">
        <v>36</v>
      </c>
      <c r="E228" s="32" t="s">
        <v>54</v>
      </c>
      <c r="F228" s="38" t="s">
        <v>467</v>
      </c>
      <c r="G228" s="38" t="s">
        <v>143</v>
      </c>
      <c r="H228" s="38" t="s">
        <v>467</v>
      </c>
      <c r="I228" s="38" t="s">
        <v>467</v>
      </c>
      <c r="J228" s="38" t="s">
        <v>143</v>
      </c>
      <c r="K228" s="38" t="s">
        <v>467</v>
      </c>
      <c r="L228" s="220" t="s">
        <v>467</v>
      </c>
      <c r="M228" s="220"/>
      <c r="N228" s="130" t="s">
        <v>467</v>
      </c>
      <c r="O228" s="130" t="s">
        <v>467</v>
      </c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16" ht="12.75">
      <c r="A229" s="27">
        <f t="shared" si="9"/>
        <v>41</v>
      </c>
      <c r="B229" s="115"/>
      <c r="C229" s="87" t="s">
        <v>475</v>
      </c>
      <c r="D229" s="116"/>
      <c r="E229" s="117"/>
      <c r="F229" s="38" t="s">
        <v>467</v>
      </c>
      <c r="G229" s="38" t="s">
        <v>143</v>
      </c>
      <c r="H229" s="38" t="s">
        <v>467</v>
      </c>
      <c r="I229" s="38" t="s">
        <v>467</v>
      </c>
      <c r="J229" s="38" t="s">
        <v>143</v>
      </c>
      <c r="K229" s="38" t="s">
        <v>467</v>
      </c>
      <c r="L229" s="220" t="s">
        <v>467</v>
      </c>
      <c r="M229" s="220"/>
      <c r="N229" s="130" t="s">
        <v>467</v>
      </c>
      <c r="O229" s="130" t="s">
        <v>467</v>
      </c>
      <c r="P229" s="8"/>
    </row>
    <row r="230" spans="1:16" ht="14.25" customHeight="1">
      <c r="A230" s="134"/>
      <c r="B230" s="134"/>
      <c r="C230" s="86" t="s">
        <v>247</v>
      </c>
      <c r="D230" s="25">
        <v>8</v>
      </c>
      <c r="E230" s="32" t="s">
        <v>23</v>
      </c>
      <c r="F230" s="109"/>
      <c r="G230" s="38" t="s">
        <v>143</v>
      </c>
      <c r="H230" s="109"/>
      <c r="I230" s="109"/>
      <c r="J230" s="38" t="s">
        <v>143</v>
      </c>
      <c r="K230" s="109"/>
      <c r="L230" s="113"/>
      <c r="M230" s="113"/>
      <c r="N230" s="130" t="s">
        <v>467</v>
      </c>
      <c r="O230" s="38"/>
      <c r="P230" s="42"/>
    </row>
    <row r="231" spans="1:16" ht="12.75" customHeight="1">
      <c r="A231" s="67"/>
      <c r="B231" s="67"/>
      <c r="C231" s="90" t="s">
        <v>426</v>
      </c>
      <c r="D231" s="32">
        <v>16</v>
      </c>
      <c r="E231" s="32" t="s">
        <v>70</v>
      </c>
      <c r="F231" s="109"/>
      <c r="G231" s="38" t="s">
        <v>143</v>
      </c>
      <c r="H231" s="109"/>
      <c r="I231" s="109"/>
      <c r="J231" s="38" t="s">
        <v>143</v>
      </c>
      <c r="K231" s="109"/>
      <c r="L231" s="113"/>
      <c r="M231" s="113"/>
      <c r="N231" s="130" t="s">
        <v>467</v>
      </c>
      <c r="O231" s="84"/>
      <c r="P231" s="42"/>
    </row>
    <row r="232" spans="1:16" ht="15" customHeight="1">
      <c r="A232" s="67"/>
      <c r="B232" s="67"/>
      <c r="C232" s="90" t="s">
        <v>425</v>
      </c>
      <c r="D232" s="32">
        <v>16</v>
      </c>
      <c r="E232" s="32" t="s">
        <v>69</v>
      </c>
      <c r="F232" s="109"/>
      <c r="G232" s="38" t="s">
        <v>143</v>
      </c>
      <c r="H232" s="109"/>
      <c r="I232" s="109"/>
      <c r="J232" s="38" t="s">
        <v>143</v>
      </c>
      <c r="K232" s="109"/>
      <c r="L232" s="113"/>
      <c r="M232" s="113"/>
      <c r="N232" s="130" t="s">
        <v>467</v>
      </c>
      <c r="O232" s="84"/>
      <c r="P232" s="42"/>
    </row>
    <row r="233" spans="1:16" ht="12.75">
      <c r="A233" s="67"/>
      <c r="B233" s="67"/>
      <c r="C233" s="67"/>
      <c r="D233" s="76"/>
      <c r="E233" s="70"/>
      <c r="F233" s="71"/>
      <c r="G233" s="70"/>
      <c r="H233" s="79"/>
      <c r="I233" s="80"/>
      <c r="J233" s="77"/>
      <c r="K233" s="77"/>
      <c r="L233" s="67"/>
      <c r="M233" s="80"/>
      <c r="N233" s="73"/>
      <c r="O233" s="84"/>
      <c r="P233" s="42"/>
    </row>
    <row r="234" spans="1:16" ht="12.75">
      <c r="A234" s="67"/>
      <c r="B234" s="67"/>
      <c r="C234" s="67"/>
      <c r="D234" s="76"/>
      <c r="E234" s="70"/>
      <c r="F234" s="71"/>
      <c r="G234" s="70"/>
      <c r="H234" s="79"/>
      <c r="I234" s="80"/>
      <c r="J234" s="77"/>
      <c r="K234" s="77"/>
      <c r="L234" s="67"/>
      <c r="M234" s="80"/>
      <c r="N234" s="73"/>
      <c r="O234" s="84"/>
      <c r="P234" s="42"/>
    </row>
    <row r="235" spans="1:16" ht="12.75">
      <c r="A235" s="67"/>
      <c r="B235" s="67"/>
      <c r="C235" s="67"/>
      <c r="D235" s="67"/>
      <c r="E235" s="70"/>
      <c r="F235" s="71"/>
      <c r="G235" s="70"/>
      <c r="H235" s="79"/>
      <c r="I235" s="80"/>
      <c r="J235" s="77"/>
      <c r="K235" s="77"/>
      <c r="L235" s="67"/>
      <c r="M235" s="80"/>
      <c r="N235" s="73"/>
      <c r="O235" s="84"/>
      <c r="P235" s="42"/>
    </row>
    <row r="236" spans="1:16" ht="12.75">
      <c r="A236" s="67"/>
      <c r="B236" s="67"/>
      <c r="C236" s="67"/>
      <c r="D236" s="67"/>
      <c r="E236" s="70"/>
      <c r="F236" s="71"/>
      <c r="G236" s="70"/>
      <c r="H236" s="79"/>
      <c r="I236" s="80"/>
      <c r="J236" s="77"/>
      <c r="K236" s="77"/>
      <c r="L236" s="67"/>
      <c r="M236" s="80"/>
      <c r="N236" s="73"/>
      <c r="O236" s="67"/>
      <c r="P236" s="8"/>
    </row>
    <row r="237" spans="1:16" ht="12.75">
      <c r="A237" s="67"/>
      <c r="B237" s="67"/>
      <c r="C237" s="67"/>
      <c r="D237" s="67"/>
      <c r="E237" s="70"/>
      <c r="F237" s="71"/>
      <c r="G237" s="70"/>
      <c r="H237" s="79"/>
      <c r="I237" s="80"/>
      <c r="J237" s="77"/>
      <c r="K237" s="77"/>
      <c r="L237" s="67"/>
      <c r="M237" s="80"/>
      <c r="N237" s="73"/>
      <c r="O237" s="67"/>
      <c r="P237" s="8"/>
    </row>
    <row r="238" spans="1:16" ht="12.75">
      <c r="A238" s="67"/>
      <c r="B238" s="67"/>
      <c r="C238" s="67"/>
      <c r="D238" s="67"/>
      <c r="E238" s="70"/>
      <c r="F238" s="71"/>
      <c r="G238" s="70"/>
      <c r="H238" s="79"/>
      <c r="I238" s="80"/>
      <c r="J238" s="77"/>
      <c r="K238" s="77"/>
      <c r="L238" s="67"/>
      <c r="M238" s="80"/>
      <c r="N238" s="73"/>
      <c r="O238" s="67"/>
      <c r="P238" s="8"/>
    </row>
    <row r="239" spans="1:16" ht="12.75">
      <c r="A239" s="67"/>
      <c r="B239" s="67"/>
      <c r="C239" s="67"/>
      <c r="D239" s="67"/>
      <c r="E239" s="70"/>
      <c r="F239" s="71"/>
      <c r="G239" s="70"/>
      <c r="H239" s="79"/>
      <c r="I239" s="80"/>
      <c r="J239" s="70"/>
      <c r="K239" s="70"/>
      <c r="L239" s="67"/>
      <c r="M239" s="80"/>
      <c r="N239" s="73"/>
      <c r="O239" s="67"/>
      <c r="P239" s="8"/>
    </row>
    <row r="240" spans="1:16" ht="12.75">
      <c r="A240" s="67"/>
      <c r="B240" s="67"/>
      <c r="C240" s="67"/>
      <c r="D240" s="67"/>
      <c r="E240" s="70"/>
      <c r="F240" s="71"/>
      <c r="G240" s="70"/>
      <c r="H240" s="79"/>
      <c r="I240" s="80"/>
      <c r="J240" s="70"/>
      <c r="K240" s="70"/>
      <c r="L240" s="67"/>
      <c r="M240" s="72"/>
      <c r="N240" s="67"/>
      <c r="O240" s="67"/>
      <c r="P240" s="8"/>
    </row>
    <row r="241" spans="1:16" ht="12.75">
      <c r="A241" s="67"/>
      <c r="B241" s="67"/>
      <c r="C241" s="67"/>
      <c r="D241" s="67"/>
      <c r="E241" s="70"/>
      <c r="F241" s="71"/>
      <c r="G241" s="70"/>
      <c r="H241" s="79"/>
      <c r="I241" s="80"/>
      <c r="J241" s="70"/>
      <c r="K241" s="70"/>
      <c r="L241" s="67"/>
      <c r="M241" s="72"/>
      <c r="N241" s="67"/>
      <c r="O241" s="67"/>
      <c r="P241" s="8"/>
    </row>
    <row r="242" spans="1:16" ht="12.75">
      <c r="A242" s="67"/>
      <c r="B242" s="67"/>
      <c r="C242" s="67"/>
      <c r="D242" s="67"/>
      <c r="E242" s="70"/>
      <c r="F242" s="71"/>
      <c r="G242" s="70"/>
      <c r="H242" s="79"/>
      <c r="I242" s="80"/>
      <c r="J242" s="70"/>
      <c r="K242" s="70"/>
      <c r="L242" s="67"/>
      <c r="M242" s="72"/>
      <c r="N242" s="67"/>
      <c r="O242" s="67"/>
      <c r="P242" s="8"/>
    </row>
    <row r="243" spans="1:16" ht="12.75">
      <c r="A243" s="67"/>
      <c r="B243" s="67"/>
      <c r="C243" s="67"/>
      <c r="D243" s="67"/>
      <c r="E243" s="70"/>
      <c r="F243" s="71"/>
      <c r="G243" s="70"/>
      <c r="H243" s="79"/>
      <c r="I243" s="80"/>
      <c r="J243" s="70"/>
      <c r="K243" s="70"/>
      <c r="L243" s="67"/>
      <c r="M243" s="72"/>
      <c r="N243" s="67"/>
      <c r="O243" s="67"/>
      <c r="P243" s="8"/>
    </row>
    <row r="244" spans="1:16" ht="12.75">
      <c r="A244" s="67"/>
      <c r="B244" s="67"/>
      <c r="C244" s="67"/>
      <c r="D244" s="67"/>
      <c r="E244" s="70"/>
      <c r="F244" s="71"/>
      <c r="G244" s="70"/>
      <c r="H244" s="79"/>
      <c r="I244" s="80"/>
      <c r="J244" s="70"/>
      <c r="K244" s="70"/>
      <c r="L244" s="67"/>
      <c r="M244" s="72"/>
      <c r="N244" s="67"/>
      <c r="O244" s="67"/>
      <c r="P244" s="8"/>
    </row>
    <row r="245" spans="1:16" ht="12.75">
      <c r="A245" s="67"/>
      <c r="B245" s="67"/>
      <c r="C245" s="67"/>
      <c r="D245" s="67"/>
      <c r="E245" s="70"/>
      <c r="F245" s="71"/>
      <c r="G245" s="70"/>
      <c r="H245" s="79"/>
      <c r="I245" s="80"/>
      <c r="J245" s="70"/>
      <c r="K245" s="70"/>
      <c r="L245" s="67"/>
      <c r="M245" s="72"/>
      <c r="N245" s="67"/>
      <c r="O245" s="67"/>
      <c r="P245" s="8"/>
    </row>
    <row r="246" spans="1:16" ht="12.75">
      <c r="A246" s="67"/>
      <c r="B246" s="67"/>
      <c r="C246" s="67"/>
      <c r="D246" s="67"/>
      <c r="E246" s="70"/>
      <c r="F246" s="71"/>
      <c r="G246" s="70"/>
      <c r="H246" s="79"/>
      <c r="I246" s="80"/>
      <c r="J246" s="70"/>
      <c r="K246" s="70"/>
      <c r="L246" s="67"/>
      <c r="M246" s="72"/>
      <c r="N246" s="67"/>
      <c r="O246" s="67"/>
      <c r="P246" s="8"/>
    </row>
    <row r="247" spans="8:16" ht="12.75">
      <c r="H247" s="40"/>
      <c r="I247" s="41"/>
      <c r="P247" s="8"/>
    </row>
    <row r="248" ht="12.75">
      <c r="P248" s="8"/>
    </row>
    <row r="249" ht="12.75">
      <c r="P249" s="8"/>
    </row>
    <row r="250" ht="12.75">
      <c r="P250" s="8"/>
    </row>
    <row r="251" ht="12.75">
      <c r="P251" s="8"/>
    </row>
    <row r="252" ht="12.75">
      <c r="P252" s="8"/>
    </row>
    <row r="253" ht="12.75">
      <c r="P253" s="8"/>
    </row>
    <row r="254" ht="12.75">
      <c r="P254" s="8"/>
    </row>
    <row r="255" ht="12.75">
      <c r="P255" s="8"/>
    </row>
    <row r="256" ht="12.75">
      <c r="P256" s="8"/>
    </row>
    <row r="257" ht="12.75">
      <c r="P257" s="8"/>
    </row>
    <row r="258" ht="12.75">
      <c r="P258" s="8"/>
    </row>
    <row r="259" ht="12.75">
      <c r="P259" s="8"/>
    </row>
    <row r="260" ht="12.75">
      <c r="P260" s="8"/>
    </row>
    <row r="261" ht="12.75">
      <c r="P261" s="8"/>
    </row>
    <row r="262" ht="12.75">
      <c r="P262" s="8"/>
    </row>
    <row r="263" ht="12.75">
      <c r="P263" s="8"/>
    </row>
    <row r="264" ht="12.75">
      <c r="P264" s="8"/>
    </row>
    <row r="265" ht="12.75">
      <c r="P265" s="8"/>
    </row>
    <row r="266" ht="12.75">
      <c r="P266" s="8"/>
    </row>
    <row r="267" ht="12.75">
      <c r="P267" s="8"/>
    </row>
    <row r="268" ht="12.75">
      <c r="P268" s="8"/>
    </row>
    <row r="269" ht="12.75">
      <c r="P269" s="8"/>
    </row>
    <row r="270" ht="12.75">
      <c r="P270" s="8"/>
    </row>
    <row r="271" ht="12.75">
      <c r="P271" s="8"/>
    </row>
    <row r="272" ht="12.75">
      <c r="P272" s="8"/>
    </row>
    <row r="273" ht="12.75">
      <c r="P273" s="8"/>
    </row>
    <row r="274" ht="12.75">
      <c r="P274" s="8"/>
    </row>
    <row r="275" ht="12.75">
      <c r="P275" s="8"/>
    </row>
    <row r="276" ht="12.75">
      <c r="P276" s="8"/>
    </row>
    <row r="277" ht="12.75">
      <c r="P277" s="8"/>
    </row>
    <row r="278" ht="12.75">
      <c r="P278" s="8"/>
    </row>
    <row r="279" ht="12.75">
      <c r="P279" s="8"/>
    </row>
    <row r="280" ht="12.75">
      <c r="P280" s="8"/>
    </row>
    <row r="281" ht="12.75">
      <c r="P281" s="8"/>
    </row>
    <row r="282" ht="12.75">
      <c r="P282" s="8"/>
    </row>
    <row r="283" ht="12.75">
      <c r="P283" s="8"/>
    </row>
    <row r="284" ht="12.75">
      <c r="P284" s="8"/>
    </row>
    <row r="285" ht="12.75">
      <c r="P285" s="8"/>
    </row>
    <row r="286" ht="12.75">
      <c r="P286" s="8"/>
    </row>
    <row r="287" ht="12.75">
      <c r="P287" s="8"/>
    </row>
    <row r="288" ht="12.75">
      <c r="P288" s="8"/>
    </row>
    <row r="289" ht="12.75">
      <c r="P289" s="8"/>
    </row>
    <row r="290" ht="12.75">
      <c r="P290" s="8"/>
    </row>
    <row r="291" ht="12.75">
      <c r="P291" s="8"/>
    </row>
    <row r="292" ht="12.75">
      <c r="P292" s="8"/>
    </row>
    <row r="293" ht="12.75">
      <c r="P293" s="8"/>
    </row>
    <row r="294" ht="12.75">
      <c r="P294" s="8"/>
    </row>
    <row r="295" ht="12.75">
      <c r="P295" s="8"/>
    </row>
    <row r="296" ht="12.75">
      <c r="P296" s="8"/>
    </row>
    <row r="297" ht="12.75">
      <c r="P297" s="8"/>
    </row>
    <row r="298" ht="12.75">
      <c r="P298" s="8"/>
    </row>
    <row r="299" ht="12.75">
      <c r="P299" s="8"/>
    </row>
    <row r="300" ht="12.75">
      <c r="P300" s="8"/>
    </row>
    <row r="301" ht="12.75">
      <c r="P301" s="8"/>
    </row>
    <row r="302" ht="12.75">
      <c r="P302" s="8"/>
    </row>
    <row r="303" ht="12.75">
      <c r="P303" s="8"/>
    </row>
    <row r="304" ht="12.75">
      <c r="P304" s="8"/>
    </row>
    <row r="305" ht="12.75">
      <c r="P305" s="8"/>
    </row>
    <row r="306" ht="12.75">
      <c r="P306" s="8"/>
    </row>
    <row r="307" ht="12.75">
      <c r="P307" s="8"/>
    </row>
    <row r="308" ht="12.75">
      <c r="P308" s="8"/>
    </row>
    <row r="309" ht="12.75">
      <c r="P309" s="8"/>
    </row>
    <row r="310" ht="12.75">
      <c r="P310" s="8"/>
    </row>
    <row r="311" ht="12.75">
      <c r="P311" s="8"/>
    </row>
    <row r="312" ht="12.75">
      <c r="P312" s="8"/>
    </row>
    <row r="313" ht="12.75">
      <c r="P313" s="8"/>
    </row>
    <row r="314" ht="12.75">
      <c r="P314" s="8"/>
    </row>
    <row r="315" ht="12.75">
      <c r="P315" s="8"/>
    </row>
    <row r="316" ht="12.75">
      <c r="P316" s="8"/>
    </row>
    <row r="317" ht="12.75">
      <c r="P317" s="8"/>
    </row>
    <row r="318" ht="12.75">
      <c r="P318" s="8"/>
    </row>
    <row r="319" ht="12.75">
      <c r="P319" s="8"/>
    </row>
    <row r="320" ht="12.75">
      <c r="P320" s="8"/>
    </row>
    <row r="321" ht="12.75">
      <c r="P321" s="8"/>
    </row>
    <row r="322" ht="12.75">
      <c r="P322" s="8"/>
    </row>
    <row r="323" ht="12.75">
      <c r="P323" s="8"/>
    </row>
    <row r="324" ht="12.75">
      <c r="P324" s="8"/>
    </row>
    <row r="325" ht="12.75">
      <c r="P325" s="8"/>
    </row>
    <row r="326" ht="12.75">
      <c r="P326" s="8"/>
    </row>
    <row r="327" ht="12.75">
      <c r="P327" s="8"/>
    </row>
    <row r="328" ht="12.75">
      <c r="P328" s="8"/>
    </row>
    <row r="329" ht="12.75">
      <c r="P329" s="8"/>
    </row>
    <row r="330" ht="12.75">
      <c r="P330" s="8"/>
    </row>
    <row r="331" ht="12.75">
      <c r="P331" s="8"/>
    </row>
    <row r="332" ht="12.75">
      <c r="P332" s="8"/>
    </row>
    <row r="333" ht="12.75">
      <c r="P333" s="8"/>
    </row>
    <row r="334" ht="12.75">
      <c r="P334" s="8"/>
    </row>
    <row r="335" ht="12.75">
      <c r="P335" s="8"/>
    </row>
    <row r="336" ht="12.75">
      <c r="P336" s="8"/>
    </row>
    <row r="337" ht="12.75">
      <c r="P337" s="8"/>
    </row>
    <row r="338" ht="12.75">
      <c r="P338" s="8"/>
    </row>
    <row r="339" ht="12.75">
      <c r="P339" s="8"/>
    </row>
    <row r="340" ht="12.75">
      <c r="P340" s="8"/>
    </row>
    <row r="341" ht="12.75">
      <c r="P341" s="8"/>
    </row>
    <row r="342" ht="12.75">
      <c r="P342" s="8"/>
    </row>
    <row r="343" ht="12.75">
      <c r="P343" s="8"/>
    </row>
    <row r="344" ht="12.75">
      <c r="P344" s="8"/>
    </row>
    <row r="345" ht="12.75">
      <c r="P345" s="8"/>
    </row>
    <row r="346" ht="12.75">
      <c r="P346" s="8"/>
    </row>
    <row r="347" ht="12.75">
      <c r="P347" s="8"/>
    </row>
    <row r="348" ht="12.75">
      <c r="P348" s="8"/>
    </row>
    <row r="349" ht="12.75">
      <c r="P349" s="8"/>
    </row>
    <row r="350" ht="12.75">
      <c r="P350" s="8"/>
    </row>
    <row r="351" ht="12.75">
      <c r="P351" s="8"/>
    </row>
    <row r="352" ht="12.75">
      <c r="P352" s="8"/>
    </row>
    <row r="353" ht="12.75">
      <c r="P353" s="8"/>
    </row>
    <row r="354" ht="12.75">
      <c r="P354" s="8"/>
    </row>
    <row r="355" ht="12.75">
      <c r="P355" s="8"/>
    </row>
    <row r="356" ht="12.75">
      <c r="P356" s="8"/>
    </row>
    <row r="357" ht="12.75">
      <c r="P357" s="8"/>
    </row>
    <row r="358" ht="12.75">
      <c r="P358" s="8"/>
    </row>
    <row r="359" ht="12.75">
      <c r="P359" s="8"/>
    </row>
    <row r="360" ht="12.75">
      <c r="P360" s="8"/>
    </row>
    <row r="361" ht="12.75">
      <c r="P361" s="8"/>
    </row>
    <row r="362" ht="12.75">
      <c r="P362" s="8"/>
    </row>
    <row r="363" ht="12.75">
      <c r="P363" s="8"/>
    </row>
    <row r="364" ht="12.75">
      <c r="P364" s="8"/>
    </row>
    <row r="365" ht="12.75">
      <c r="P365" s="8"/>
    </row>
    <row r="366" ht="12.75">
      <c r="P366" s="8"/>
    </row>
    <row r="367" ht="12.75">
      <c r="P367" s="8"/>
    </row>
    <row r="368" ht="12.75">
      <c r="P368" s="8"/>
    </row>
    <row r="369" ht="12.75">
      <c r="P369" s="8"/>
    </row>
    <row r="370" ht="12.75">
      <c r="P370" s="8"/>
    </row>
    <row r="371" ht="12.75">
      <c r="P371" s="8"/>
    </row>
    <row r="372" ht="12.75">
      <c r="P372" s="8"/>
    </row>
    <row r="373" ht="12.75">
      <c r="P373" s="8"/>
    </row>
    <row r="374" ht="12.75">
      <c r="P374" s="8"/>
    </row>
    <row r="375" ht="12.75">
      <c r="P375" s="8"/>
    </row>
    <row r="376" ht="12.75">
      <c r="P376" s="8"/>
    </row>
    <row r="377" ht="12.75">
      <c r="P377" s="8"/>
    </row>
    <row r="378" ht="12.75">
      <c r="P378" s="8"/>
    </row>
    <row r="379" ht="12.75">
      <c r="P379" s="8"/>
    </row>
    <row r="380" ht="12.75">
      <c r="P380" s="8"/>
    </row>
    <row r="381" ht="12.75">
      <c r="P381" s="8"/>
    </row>
    <row r="382" ht="12.75">
      <c r="P382" s="8"/>
    </row>
    <row r="383" ht="12.75">
      <c r="P383" s="8"/>
    </row>
    <row r="384" ht="12.75">
      <c r="P384" s="8"/>
    </row>
    <row r="385" ht="12.75">
      <c r="P385" s="8"/>
    </row>
    <row r="386" ht="12.75">
      <c r="P386" s="8"/>
    </row>
    <row r="387" ht="12.75">
      <c r="P387" s="8"/>
    </row>
    <row r="388" ht="12.75">
      <c r="P388" s="8"/>
    </row>
    <row r="389" ht="12.75">
      <c r="P389" s="8"/>
    </row>
    <row r="390" ht="12.75">
      <c r="P390" s="8"/>
    </row>
    <row r="391" ht="12.75">
      <c r="P391" s="8"/>
    </row>
    <row r="392" ht="12.75">
      <c r="P392" s="8"/>
    </row>
    <row r="393" ht="12.75">
      <c r="P393" s="8"/>
    </row>
    <row r="394" ht="12.75">
      <c r="P394" s="8"/>
    </row>
    <row r="395" ht="12.75">
      <c r="P395" s="8"/>
    </row>
    <row r="396" ht="12.75">
      <c r="P396" s="8"/>
    </row>
    <row r="397" ht="12.75">
      <c r="P397" s="8"/>
    </row>
    <row r="398" ht="12.75">
      <c r="P398" s="8"/>
    </row>
    <row r="399" ht="12.75">
      <c r="P399" s="8"/>
    </row>
    <row r="400" ht="12.75">
      <c r="P400" s="8"/>
    </row>
    <row r="401" ht="12.75">
      <c r="P401" s="8"/>
    </row>
    <row r="402" ht="12.75">
      <c r="P402" s="8"/>
    </row>
    <row r="403" ht="12.75">
      <c r="P403" s="8"/>
    </row>
    <row r="404" ht="12.75">
      <c r="P404" s="8"/>
    </row>
    <row r="405" ht="12.75">
      <c r="P405" s="8"/>
    </row>
    <row r="406" ht="12.75">
      <c r="P406" s="8"/>
    </row>
    <row r="407" ht="12.75">
      <c r="P407" s="8"/>
    </row>
    <row r="408" ht="12.75">
      <c r="P408" s="8"/>
    </row>
    <row r="409" ht="12.75">
      <c r="P409" s="8"/>
    </row>
    <row r="410" ht="12.75">
      <c r="P410" s="8"/>
    </row>
    <row r="411" ht="12.75">
      <c r="P411" s="8"/>
    </row>
    <row r="412" ht="12.75">
      <c r="P412" s="8"/>
    </row>
    <row r="413" ht="12.75">
      <c r="P413" s="8"/>
    </row>
    <row r="414" ht="12.75">
      <c r="P414" s="8"/>
    </row>
    <row r="415" ht="12.75">
      <c r="P415" s="8"/>
    </row>
    <row r="416" ht="12.75">
      <c r="P416" s="8"/>
    </row>
    <row r="417" ht="12.75">
      <c r="P417" s="8"/>
    </row>
    <row r="418" ht="12.75">
      <c r="P418" s="8"/>
    </row>
    <row r="419" ht="12.75">
      <c r="P419" s="8"/>
    </row>
    <row r="420" ht="12.75">
      <c r="P420" s="8"/>
    </row>
    <row r="421" ht="12.75">
      <c r="P421" s="8"/>
    </row>
    <row r="422" ht="12.75">
      <c r="P422" s="8"/>
    </row>
    <row r="423" ht="12.75">
      <c r="P423" s="8"/>
    </row>
    <row r="424" ht="12.75">
      <c r="P424" s="8"/>
    </row>
    <row r="425" ht="12.75">
      <c r="P425" s="8"/>
    </row>
    <row r="426" ht="12.75">
      <c r="P426" s="8"/>
    </row>
    <row r="427" ht="12.75">
      <c r="P427" s="8"/>
    </row>
    <row r="428" ht="12.75">
      <c r="P428" s="8"/>
    </row>
    <row r="429" ht="12.75">
      <c r="P429" s="8"/>
    </row>
    <row r="430" ht="12.75">
      <c r="P430" s="8"/>
    </row>
    <row r="431" ht="12.75">
      <c r="P431" s="8"/>
    </row>
    <row r="432" ht="12.75">
      <c r="P432" s="8"/>
    </row>
    <row r="433" ht="12.75">
      <c r="P433" s="8"/>
    </row>
    <row r="434" ht="12.75">
      <c r="P434" s="8"/>
    </row>
    <row r="435" ht="12.75">
      <c r="P435" s="8"/>
    </row>
    <row r="436" ht="12.75">
      <c r="P436" s="8"/>
    </row>
    <row r="437" ht="12.75">
      <c r="P437" s="8"/>
    </row>
    <row r="438" ht="12.75">
      <c r="P438" s="8"/>
    </row>
    <row r="439" ht="12.75">
      <c r="P439" s="8"/>
    </row>
    <row r="440" ht="12.75">
      <c r="P440" s="8"/>
    </row>
    <row r="441" ht="12.75">
      <c r="P441" s="8"/>
    </row>
    <row r="442" ht="12.75">
      <c r="P442" s="8"/>
    </row>
    <row r="443" ht="12.75">
      <c r="P443" s="8"/>
    </row>
    <row r="444" ht="12.75">
      <c r="P444" s="8"/>
    </row>
    <row r="445" ht="12.75">
      <c r="P445" s="8"/>
    </row>
    <row r="446" ht="12.75">
      <c r="P446" s="8"/>
    </row>
    <row r="447" ht="12.75">
      <c r="P447" s="8"/>
    </row>
    <row r="448" ht="12.75">
      <c r="P448" s="8"/>
    </row>
    <row r="449" ht="12.75">
      <c r="P449" s="8"/>
    </row>
    <row r="450" ht="12.75">
      <c r="P450" s="8"/>
    </row>
    <row r="451" ht="12.75">
      <c r="P451" s="8"/>
    </row>
    <row r="452" ht="12.75">
      <c r="P452" s="8"/>
    </row>
    <row r="453" ht="12.75">
      <c r="P453" s="8"/>
    </row>
    <row r="454" ht="12.75">
      <c r="P454" s="8"/>
    </row>
    <row r="455" ht="12.75">
      <c r="P455" s="8"/>
    </row>
    <row r="456" ht="12.75">
      <c r="P456" s="8"/>
    </row>
    <row r="457" ht="12.75">
      <c r="P457" s="8"/>
    </row>
    <row r="458" ht="12.75">
      <c r="P458" s="8"/>
    </row>
    <row r="459" ht="12.75">
      <c r="P459" s="8"/>
    </row>
    <row r="460" ht="12.75">
      <c r="P460" s="8"/>
    </row>
    <row r="461" ht="12.75">
      <c r="P461" s="8"/>
    </row>
    <row r="462" ht="12.75">
      <c r="P462" s="8"/>
    </row>
    <row r="463" ht="12.75">
      <c r="P463" s="8"/>
    </row>
    <row r="464" ht="12.75">
      <c r="P464" s="8"/>
    </row>
    <row r="465" ht="12.75">
      <c r="P465" s="8"/>
    </row>
    <row r="466" ht="12.75">
      <c r="P466" s="8"/>
    </row>
    <row r="467" ht="12.75">
      <c r="P467" s="8"/>
    </row>
    <row r="468" ht="12.75">
      <c r="P468" s="8"/>
    </row>
    <row r="469" ht="12.75">
      <c r="P469" s="8"/>
    </row>
    <row r="470" ht="12.75">
      <c r="P470" s="8"/>
    </row>
    <row r="471" ht="12.75">
      <c r="P471" s="8"/>
    </row>
    <row r="472" ht="12.75">
      <c r="P472" s="8"/>
    </row>
    <row r="473" ht="12.75">
      <c r="P473" s="8"/>
    </row>
    <row r="474" ht="12.75">
      <c r="P474" s="8"/>
    </row>
    <row r="475" ht="12.75">
      <c r="P475" s="8"/>
    </row>
    <row r="476" ht="12.75">
      <c r="P476" s="8"/>
    </row>
    <row r="477" ht="12.75">
      <c r="P477" s="8"/>
    </row>
    <row r="478" ht="12.75">
      <c r="P478" s="8"/>
    </row>
    <row r="479" ht="12.75">
      <c r="P479" s="8"/>
    </row>
    <row r="480" ht="12.75">
      <c r="P480" s="8"/>
    </row>
    <row r="481" ht="12.75">
      <c r="P481" s="8"/>
    </row>
    <row r="482" ht="12.75">
      <c r="P482" s="8"/>
    </row>
    <row r="483" ht="12.75">
      <c r="P483" s="8"/>
    </row>
    <row r="484" ht="12.75">
      <c r="P484" s="8"/>
    </row>
    <row r="485" ht="12.75">
      <c r="P485" s="8"/>
    </row>
    <row r="486" ht="12.75">
      <c r="P486" s="8"/>
    </row>
    <row r="487" ht="12.75">
      <c r="P487" s="8"/>
    </row>
    <row r="488" ht="12.75">
      <c r="P488" s="8"/>
    </row>
    <row r="489" ht="12.75">
      <c r="P489" s="8"/>
    </row>
    <row r="490" ht="12.75">
      <c r="P490" s="8"/>
    </row>
    <row r="491" ht="12.75">
      <c r="P491" s="8"/>
    </row>
    <row r="492" ht="12.75">
      <c r="P492" s="8"/>
    </row>
    <row r="493" ht="12.75">
      <c r="P493" s="8"/>
    </row>
    <row r="494" ht="12.75">
      <c r="P494" s="8"/>
    </row>
    <row r="495" ht="12.75">
      <c r="P495" s="8"/>
    </row>
    <row r="496" ht="12.75">
      <c r="P496" s="8"/>
    </row>
    <row r="497" ht="12.75">
      <c r="P497" s="8"/>
    </row>
    <row r="498" ht="12.75">
      <c r="P498" s="8"/>
    </row>
    <row r="499" ht="12.75">
      <c r="P499" s="8"/>
    </row>
    <row r="500" ht="12.75">
      <c r="P500" s="8"/>
    </row>
    <row r="501" ht="12.75">
      <c r="P501" s="8"/>
    </row>
    <row r="502" ht="12.75">
      <c r="P502" s="8"/>
    </row>
    <row r="503" ht="12.75">
      <c r="P503" s="8"/>
    </row>
    <row r="504" ht="12.75">
      <c r="P504" s="8"/>
    </row>
    <row r="505" ht="12.75">
      <c r="P505" s="8"/>
    </row>
    <row r="506" ht="12.75">
      <c r="P506" s="8"/>
    </row>
    <row r="507" ht="12.75">
      <c r="P507" s="8"/>
    </row>
    <row r="508" ht="12.75">
      <c r="P508" s="8"/>
    </row>
    <row r="509" ht="12.75">
      <c r="P509" s="8"/>
    </row>
    <row r="510" ht="12.75">
      <c r="P510" s="8"/>
    </row>
    <row r="511" ht="12.75">
      <c r="P511" s="8"/>
    </row>
    <row r="512" ht="12.75">
      <c r="P512" s="8"/>
    </row>
    <row r="513" ht="12.75">
      <c r="P513" s="8"/>
    </row>
    <row r="514" ht="12.75">
      <c r="P514" s="8"/>
    </row>
    <row r="515" ht="12.75">
      <c r="P515" s="8"/>
    </row>
    <row r="516" ht="12.75">
      <c r="P516" s="8"/>
    </row>
    <row r="517" ht="12.75">
      <c r="P517" s="8"/>
    </row>
    <row r="518" ht="12.75">
      <c r="P518" s="8"/>
    </row>
    <row r="519" ht="12.75">
      <c r="P519" s="8"/>
    </row>
    <row r="520" ht="12.75">
      <c r="P520" s="8"/>
    </row>
    <row r="521" ht="12.75">
      <c r="P521" s="8"/>
    </row>
    <row r="522" ht="12.75">
      <c r="P522" s="8"/>
    </row>
    <row r="523" ht="12.75">
      <c r="P523" s="8"/>
    </row>
    <row r="524" ht="12.75">
      <c r="P524" s="8"/>
    </row>
    <row r="525" ht="12.75">
      <c r="P525" s="8"/>
    </row>
    <row r="526" ht="12.75">
      <c r="P526" s="8"/>
    </row>
    <row r="527" ht="12.75">
      <c r="P527" s="8"/>
    </row>
    <row r="528" ht="12.75">
      <c r="P528" s="8"/>
    </row>
    <row r="529" ht="12.75">
      <c r="P529" s="8"/>
    </row>
    <row r="530" ht="12.75">
      <c r="P530" s="8"/>
    </row>
    <row r="531" ht="12.75">
      <c r="P531" s="8"/>
    </row>
    <row r="532" ht="12.75">
      <c r="P532" s="8"/>
    </row>
    <row r="533" ht="12.75">
      <c r="P533" s="8"/>
    </row>
    <row r="534" ht="12.75">
      <c r="P534" s="8"/>
    </row>
    <row r="535" ht="12.75">
      <c r="P535" s="8"/>
    </row>
    <row r="536" ht="12.75">
      <c r="P536" s="8"/>
    </row>
    <row r="537" ht="12.75">
      <c r="P537" s="8"/>
    </row>
    <row r="538" ht="12.75">
      <c r="P538" s="8"/>
    </row>
    <row r="539" ht="12.75">
      <c r="P539" s="8"/>
    </row>
    <row r="540" ht="12.75">
      <c r="P540" s="8"/>
    </row>
    <row r="541" ht="12.75">
      <c r="P541" s="8"/>
    </row>
    <row r="542" ht="12.75">
      <c r="P542" s="8"/>
    </row>
    <row r="543" ht="12.75">
      <c r="P543" s="8"/>
    </row>
    <row r="544" ht="12.75">
      <c r="P544" s="8"/>
    </row>
    <row r="545" ht="12.75">
      <c r="P545" s="8"/>
    </row>
    <row r="546" ht="12.75">
      <c r="P546" s="8"/>
    </row>
    <row r="547" ht="12.75">
      <c r="P547" s="8"/>
    </row>
    <row r="548" ht="12.75">
      <c r="P548" s="8"/>
    </row>
    <row r="549" ht="12.75">
      <c r="P549" s="8"/>
    </row>
    <row r="550" ht="12.75">
      <c r="P550" s="8"/>
    </row>
    <row r="551" ht="12.75">
      <c r="P551" s="8"/>
    </row>
    <row r="552" ht="12.75">
      <c r="P552" s="8"/>
    </row>
    <row r="553" ht="12.75">
      <c r="P553" s="8"/>
    </row>
    <row r="554" ht="12.75">
      <c r="P554" s="8"/>
    </row>
    <row r="555" ht="12.75">
      <c r="P555" s="8"/>
    </row>
    <row r="556" ht="12.75">
      <c r="P556" s="8"/>
    </row>
    <row r="557" ht="12.75">
      <c r="P557" s="8"/>
    </row>
    <row r="558" ht="12.75">
      <c r="P558" s="8"/>
    </row>
    <row r="559" ht="12.75">
      <c r="P559" s="8"/>
    </row>
    <row r="560" ht="12.75">
      <c r="P560" s="8"/>
    </row>
    <row r="561" ht="12.75">
      <c r="P561" s="8"/>
    </row>
    <row r="562" ht="12.75">
      <c r="P562" s="8"/>
    </row>
    <row r="563" ht="12.75">
      <c r="P563" s="8"/>
    </row>
    <row r="564" ht="12.75">
      <c r="P564" s="8"/>
    </row>
    <row r="565" ht="12.75">
      <c r="P565" s="8"/>
    </row>
    <row r="566" ht="12.75">
      <c r="P566" s="8"/>
    </row>
    <row r="567" ht="12.75">
      <c r="P567" s="8"/>
    </row>
    <row r="568" ht="12.75">
      <c r="P568" s="8"/>
    </row>
    <row r="569" ht="12.75">
      <c r="P569" s="8"/>
    </row>
    <row r="570" ht="12.75">
      <c r="P570" s="8"/>
    </row>
    <row r="571" ht="12.75">
      <c r="P571" s="8"/>
    </row>
    <row r="572" ht="12.75">
      <c r="P572" s="8"/>
    </row>
    <row r="573" ht="12.75">
      <c r="P573" s="8"/>
    </row>
    <row r="574" ht="12.75">
      <c r="P574" s="8"/>
    </row>
    <row r="575" ht="12.75">
      <c r="P575" s="8"/>
    </row>
    <row r="576" ht="12.75">
      <c r="P576" s="8"/>
    </row>
    <row r="577" ht="12.75">
      <c r="P577" s="8"/>
    </row>
    <row r="578" ht="12.75">
      <c r="P578" s="8"/>
    </row>
    <row r="579" ht="12.75">
      <c r="P579" s="8"/>
    </row>
    <row r="580" ht="12.75">
      <c r="P580" s="8"/>
    </row>
    <row r="581" ht="12.75">
      <c r="P581" s="8"/>
    </row>
    <row r="582" ht="12.75">
      <c r="P582" s="8"/>
    </row>
    <row r="583" ht="12.75">
      <c r="P583" s="8"/>
    </row>
    <row r="584" ht="12.75">
      <c r="P584" s="8"/>
    </row>
    <row r="585" ht="12.75">
      <c r="P585" s="8"/>
    </row>
    <row r="586" ht="12.75">
      <c r="P586" s="8"/>
    </row>
    <row r="587" ht="12.75">
      <c r="P587" s="8"/>
    </row>
    <row r="588" ht="12.75">
      <c r="P588" s="8"/>
    </row>
    <row r="589" ht="12.75">
      <c r="P589" s="8"/>
    </row>
    <row r="590" ht="12.75">
      <c r="P590" s="8"/>
    </row>
    <row r="591" ht="12.75">
      <c r="P591" s="8"/>
    </row>
    <row r="592" ht="12.75">
      <c r="P592" s="8"/>
    </row>
    <row r="593" ht="12.75">
      <c r="P593" s="8"/>
    </row>
    <row r="594" ht="12.75">
      <c r="P594" s="8"/>
    </row>
    <row r="595" ht="12.75">
      <c r="P595" s="8"/>
    </row>
    <row r="596" ht="12.75">
      <c r="P596" s="8"/>
    </row>
    <row r="597" ht="12.75">
      <c r="P597" s="8"/>
    </row>
    <row r="598" ht="12.75">
      <c r="P598" s="8"/>
    </row>
    <row r="599" ht="12.75">
      <c r="P599" s="8"/>
    </row>
    <row r="600" ht="12.75">
      <c r="P600" s="8"/>
    </row>
    <row r="601" ht="12.75">
      <c r="P601" s="8"/>
    </row>
    <row r="602" ht="12.75">
      <c r="P602" s="8"/>
    </row>
    <row r="603" ht="12.75">
      <c r="P603" s="8"/>
    </row>
    <row r="604" ht="12.75">
      <c r="P604" s="8"/>
    </row>
    <row r="605" ht="12.75">
      <c r="P605" s="8"/>
    </row>
    <row r="606" ht="12.75">
      <c r="P606" s="8"/>
    </row>
    <row r="607" ht="12.75">
      <c r="P607" s="8"/>
    </row>
    <row r="608" ht="12.75">
      <c r="P608" s="8"/>
    </row>
    <row r="609" ht="12.75">
      <c r="P609" s="8"/>
    </row>
    <row r="610" ht="12.75">
      <c r="P610" s="8"/>
    </row>
    <row r="611" ht="12.75">
      <c r="P611" s="8"/>
    </row>
    <row r="612" ht="12.75">
      <c r="P612" s="8"/>
    </row>
    <row r="613" ht="12.75">
      <c r="P613" s="8"/>
    </row>
    <row r="614" ht="12.75">
      <c r="P614" s="8"/>
    </row>
    <row r="615" ht="12.75">
      <c r="P615" s="8"/>
    </row>
    <row r="616" ht="12.75">
      <c r="P616" s="8"/>
    </row>
    <row r="617" ht="12.75">
      <c r="P617" s="8"/>
    </row>
    <row r="618" ht="12.75">
      <c r="P618" s="8"/>
    </row>
    <row r="619" ht="12.75">
      <c r="P619" s="8"/>
    </row>
    <row r="620" ht="12.75">
      <c r="P620" s="8"/>
    </row>
    <row r="621" ht="12.75">
      <c r="P621" s="8"/>
    </row>
    <row r="622" ht="12.75">
      <c r="P622" s="8"/>
    </row>
    <row r="623" ht="12.75">
      <c r="P623" s="8"/>
    </row>
    <row r="624" ht="12.75">
      <c r="P624" s="8"/>
    </row>
    <row r="625" ht="12.75">
      <c r="P625" s="8"/>
    </row>
    <row r="626" ht="12.75">
      <c r="P626" s="8"/>
    </row>
    <row r="627" ht="12.75">
      <c r="P627" s="8"/>
    </row>
    <row r="628" ht="12.75">
      <c r="P628" s="8"/>
    </row>
    <row r="629" ht="12.75">
      <c r="P629" s="8"/>
    </row>
    <row r="630" ht="12.75">
      <c r="P630" s="8"/>
    </row>
    <row r="631" ht="12.75">
      <c r="P631" s="8"/>
    </row>
    <row r="632" ht="12.75">
      <c r="P632" s="8"/>
    </row>
    <row r="633" ht="12.75">
      <c r="P633" s="8"/>
    </row>
    <row r="634" ht="12.75">
      <c r="P634" s="8"/>
    </row>
    <row r="635" ht="12.75">
      <c r="P635" s="8"/>
    </row>
    <row r="636" ht="12.75">
      <c r="P636" s="8"/>
    </row>
    <row r="637" ht="12.75">
      <c r="P637" s="8"/>
    </row>
    <row r="638" ht="12.75">
      <c r="P638" s="8"/>
    </row>
    <row r="639" ht="12.75">
      <c r="P639" s="8"/>
    </row>
    <row r="640" ht="12.75">
      <c r="P640" s="8"/>
    </row>
    <row r="641" ht="12.75">
      <c r="P641" s="8"/>
    </row>
    <row r="642" ht="12.75">
      <c r="P642" s="8"/>
    </row>
    <row r="643" ht="12.75">
      <c r="P643" s="8"/>
    </row>
    <row r="644" ht="12.75">
      <c r="P644" s="8"/>
    </row>
    <row r="645" ht="12.75">
      <c r="P645" s="8"/>
    </row>
    <row r="646" ht="12.75">
      <c r="P646" s="8"/>
    </row>
    <row r="647" ht="12.75">
      <c r="P647" s="8"/>
    </row>
    <row r="648" ht="12.75">
      <c r="P648" s="8"/>
    </row>
    <row r="649" ht="12.75">
      <c r="P649" s="8"/>
    </row>
    <row r="650" ht="12.75">
      <c r="P650" s="8"/>
    </row>
    <row r="651" ht="12.75">
      <c r="P651" s="8"/>
    </row>
    <row r="652" ht="12.75">
      <c r="P652" s="8"/>
    </row>
    <row r="653" ht="12.75">
      <c r="P653" s="8"/>
    </row>
    <row r="654" ht="12.75">
      <c r="P654" s="8"/>
    </row>
    <row r="655" ht="12.75">
      <c r="P655" s="8"/>
    </row>
    <row r="656" ht="12.75">
      <c r="P656" s="8"/>
    </row>
    <row r="657" ht="12.75">
      <c r="P657" s="8"/>
    </row>
    <row r="658" ht="12.75">
      <c r="P658" s="8"/>
    </row>
    <row r="659" ht="12.75">
      <c r="P659" s="8"/>
    </row>
    <row r="660" ht="12.75">
      <c r="P660" s="8"/>
    </row>
    <row r="661" ht="12.75">
      <c r="P661" s="8"/>
    </row>
    <row r="662" ht="12.75">
      <c r="P662" s="8"/>
    </row>
    <row r="663" ht="12.75">
      <c r="P663" s="8"/>
    </row>
    <row r="664" ht="12.75">
      <c r="P664" s="8"/>
    </row>
    <row r="665" ht="12.75">
      <c r="P665" s="8"/>
    </row>
    <row r="666" ht="12.75">
      <c r="P666" s="8"/>
    </row>
    <row r="667" ht="12.75">
      <c r="P667" s="8"/>
    </row>
  </sheetData>
  <sheetProtection/>
  <mergeCells count="67">
    <mergeCell ref="L228:M228"/>
    <mergeCell ref="L226:M226"/>
    <mergeCell ref="L222:M222"/>
    <mergeCell ref="L216:M216"/>
    <mergeCell ref="L217:M217"/>
    <mergeCell ref="L218:M218"/>
    <mergeCell ref="L219:M219"/>
    <mergeCell ref="L220:M220"/>
    <mergeCell ref="L221:M221"/>
    <mergeCell ref="L223:M223"/>
    <mergeCell ref="L224:M224"/>
    <mergeCell ref="L225:M225"/>
    <mergeCell ref="L113:M113"/>
    <mergeCell ref="L122:M122"/>
    <mergeCell ref="L118:N118"/>
    <mergeCell ref="F3:K3"/>
    <mergeCell ref="L212:M212"/>
    <mergeCell ref="L213:M213"/>
    <mergeCell ref="L214:M214"/>
    <mergeCell ref="L215:M215"/>
    <mergeCell ref="L229:M229"/>
    <mergeCell ref="L119:N119"/>
    <mergeCell ref="L120:M120"/>
    <mergeCell ref="L121:M121"/>
    <mergeCell ref="L227:M227"/>
    <mergeCell ref="L107:M107"/>
    <mergeCell ref="L108:M108"/>
    <mergeCell ref="L109:M109"/>
    <mergeCell ref="L110:M110"/>
    <mergeCell ref="A1:O1"/>
    <mergeCell ref="L3:O3"/>
    <mergeCell ref="D3:D4"/>
    <mergeCell ref="E3:E4"/>
    <mergeCell ref="A2:D2"/>
    <mergeCell ref="B3:C3"/>
    <mergeCell ref="L111:O111"/>
    <mergeCell ref="L124:M124"/>
    <mergeCell ref="L125:M125"/>
    <mergeCell ref="L126:M126"/>
    <mergeCell ref="L123:M123"/>
    <mergeCell ref="L116:M116"/>
    <mergeCell ref="L114:M114"/>
    <mergeCell ref="L115:N115"/>
    <mergeCell ref="L117:M117"/>
    <mergeCell ref="L112:N112"/>
    <mergeCell ref="L127:M127"/>
    <mergeCell ref="L128:M128"/>
    <mergeCell ref="L179:M179"/>
    <mergeCell ref="L129:M129"/>
    <mergeCell ref="L133:M133"/>
    <mergeCell ref="L177:M177"/>
    <mergeCell ref="L185:M185"/>
    <mergeCell ref="L180:M180"/>
    <mergeCell ref="L181:M181"/>
    <mergeCell ref="L182:M182"/>
    <mergeCell ref="L183:M183"/>
    <mergeCell ref="L178:M178"/>
    <mergeCell ref="L187:M187"/>
    <mergeCell ref="L86:M86"/>
    <mergeCell ref="L87:N87"/>
    <mergeCell ref="L88:M88"/>
    <mergeCell ref="L104:M104"/>
    <mergeCell ref="L105:M105"/>
    <mergeCell ref="L106:N106"/>
    <mergeCell ref="L184:M184"/>
    <mergeCell ref="L131:M131"/>
    <mergeCell ref="L132:M132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03"/>
  <sheetViews>
    <sheetView zoomScalePageLayoutView="0" workbookViewId="0" topLeftCell="A1">
      <pane xSplit="3" ySplit="6" topLeftCell="AN12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4.00390625" style="2" customWidth="1"/>
    <col min="2" max="2" width="14.375" style="2" customWidth="1"/>
    <col min="3" max="3" width="35.75390625" style="2" customWidth="1"/>
    <col min="4" max="5" width="9.25390625" style="2" customWidth="1"/>
    <col min="6" max="6" width="16.00390625" style="8" customWidth="1"/>
    <col min="7" max="7" width="22.125" style="8" customWidth="1"/>
    <col min="8" max="8" width="9.875" style="2" customWidth="1"/>
    <col min="9" max="9" width="9.00390625" style="2" customWidth="1"/>
    <col min="10" max="10" width="9.00390625" style="9" customWidth="1"/>
    <col min="11" max="11" width="9.25390625" style="2" customWidth="1"/>
    <col min="12" max="12" width="11.00390625" style="10" customWidth="1"/>
    <col min="13" max="13" width="11.00390625" style="7" customWidth="1"/>
    <col min="14" max="14" width="11.25390625" style="10" customWidth="1"/>
    <col min="15" max="15" width="11.25390625" style="7" customWidth="1"/>
    <col min="16" max="16" width="10.75390625" style="11" customWidth="1"/>
    <col min="17" max="20" width="9.625" style="11" customWidth="1"/>
    <col min="21" max="21" width="14.375" style="11" customWidth="1"/>
    <col min="22" max="23" width="9.625" style="11" customWidth="1"/>
    <col min="24" max="24" width="10.00390625" style="10" customWidth="1"/>
    <col min="25" max="35" width="9.125" style="10" customWidth="1"/>
    <col min="36" max="36" width="8.25390625" style="10" customWidth="1"/>
    <col min="37" max="38" width="8.125" style="2" customWidth="1"/>
    <col min="39" max="39" width="23.25390625" style="8" customWidth="1"/>
    <col min="40" max="40" width="8.125" style="11" customWidth="1"/>
    <col min="41" max="41" width="9.125" style="2" customWidth="1"/>
    <col min="42" max="42" width="13.875" style="8" customWidth="1"/>
    <col min="43" max="43" width="11.00390625" style="11" customWidth="1"/>
    <col min="44" max="44" width="7.875" style="11" customWidth="1"/>
    <col min="45" max="45" width="15.00390625" style="8" customWidth="1"/>
    <col min="46" max="46" width="9.125" style="2" customWidth="1"/>
    <col min="47" max="47" width="10.00390625" style="2" customWidth="1"/>
    <col min="48" max="48" width="11.00390625" style="8" customWidth="1"/>
    <col min="49" max="49" width="9.125" style="2" customWidth="1"/>
    <col min="50" max="50" width="9.125" style="12" customWidth="1"/>
    <col min="51" max="51" width="9.125" style="13" customWidth="1"/>
    <col min="52" max="52" width="9.125" style="12" customWidth="1"/>
    <col min="53" max="53" width="12.25390625" style="4" customWidth="1"/>
    <col min="54" max="67" width="9.125" style="2" customWidth="1"/>
  </cols>
  <sheetData>
    <row r="1" spans="1:53" ht="29.25" customHeight="1">
      <c r="A1" s="245" t="s">
        <v>419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AX1" s="11"/>
      <c r="AY1" s="11"/>
      <c r="AZ1" s="11"/>
      <c r="BA1" s="5"/>
    </row>
    <row r="2" spans="1:54" ht="14.25" customHeight="1">
      <c r="A2" s="230" t="s">
        <v>420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96"/>
      <c r="M2" s="96"/>
      <c r="N2" s="96"/>
      <c r="O2" s="96"/>
      <c r="P2" s="96"/>
      <c r="Q2" s="23"/>
      <c r="R2" s="23"/>
      <c r="S2" s="23"/>
      <c r="T2" s="23"/>
      <c r="U2" s="23"/>
      <c r="V2" s="23"/>
      <c r="W2" s="23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14"/>
      <c r="AL2" s="14"/>
      <c r="AM2" s="15"/>
      <c r="AN2" s="6"/>
      <c r="AO2" s="14"/>
      <c r="AP2" s="15"/>
      <c r="AQ2" s="6"/>
      <c r="AR2" s="6"/>
      <c r="AS2" s="15"/>
      <c r="AT2" s="14"/>
      <c r="AU2" s="14"/>
      <c r="AV2" s="15"/>
      <c r="AW2" s="14"/>
      <c r="AX2" s="6"/>
      <c r="AY2" s="6"/>
      <c r="AZ2" s="6"/>
      <c r="BA2" s="16"/>
      <c r="BB2" s="14"/>
    </row>
    <row r="3" spans="1:54" ht="23.25" customHeight="1">
      <c r="A3" s="49"/>
      <c r="B3" s="246" t="s">
        <v>173</v>
      </c>
      <c r="C3" s="228"/>
      <c r="D3" s="226" t="s">
        <v>174</v>
      </c>
      <c r="E3" s="226"/>
      <c r="F3" s="226"/>
      <c r="G3" s="226"/>
      <c r="H3" s="226"/>
      <c r="I3" s="226"/>
      <c r="J3" s="226"/>
      <c r="K3" s="226"/>
      <c r="L3" s="247"/>
      <c r="M3" s="225" t="s">
        <v>154</v>
      </c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 t="s">
        <v>155</v>
      </c>
      <c r="AK3" s="225"/>
      <c r="AL3" s="225"/>
      <c r="AM3" s="225" t="s">
        <v>163</v>
      </c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40" t="s">
        <v>161</v>
      </c>
      <c r="BB3" s="240" t="s">
        <v>162</v>
      </c>
    </row>
    <row r="4" spans="1:54" ht="52.5" customHeight="1">
      <c r="A4" s="233" t="s">
        <v>177</v>
      </c>
      <c r="B4" s="237" t="s">
        <v>172</v>
      </c>
      <c r="C4" s="239" t="s">
        <v>171</v>
      </c>
      <c r="D4" s="235" t="s">
        <v>165</v>
      </c>
      <c r="E4" s="235" t="s">
        <v>168</v>
      </c>
      <c r="F4" s="235" t="s">
        <v>169</v>
      </c>
      <c r="G4" s="235" t="s">
        <v>170</v>
      </c>
      <c r="H4" s="235" t="s">
        <v>167</v>
      </c>
      <c r="I4" s="235" t="s">
        <v>164</v>
      </c>
      <c r="J4" s="235" t="s">
        <v>166</v>
      </c>
      <c r="K4" s="235" t="s">
        <v>175</v>
      </c>
      <c r="L4" s="235" t="s">
        <v>176</v>
      </c>
      <c r="M4" s="225" t="s">
        <v>144</v>
      </c>
      <c r="N4" s="225"/>
      <c r="O4" s="225"/>
      <c r="P4" s="225"/>
      <c r="Q4" s="225" t="s">
        <v>149</v>
      </c>
      <c r="R4" s="225"/>
      <c r="S4" s="225"/>
      <c r="T4" s="225"/>
      <c r="U4" s="225" t="s">
        <v>150</v>
      </c>
      <c r="V4" s="225"/>
      <c r="W4" s="225"/>
      <c r="X4" s="225"/>
      <c r="Y4" s="225" t="s">
        <v>151</v>
      </c>
      <c r="Z4" s="225"/>
      <c r="AA4" s="225"/>
      <c r="AB4" s="225"/>
      <c r="AC4" s="225" t="s">
        <v>152</v>
      </c>
      <c r="AD4" s="225"/>
      <c r="AE4" s="225"/>
      <c r="AF4" s="225"/>
      <c r="AG4" s="225" t="s">
        <v>153</v>
      </c>
      <c r="AH4" s="225"/>
      <c r="AI4" s="243"/>
      <c r="AJ4" s="225"/>
      <c r="AK4" s="225"/>
      <c r="AL4" s="225"/>
      <c r="AM4" s="225" t="s">
        <v>156</v>
      </c>
      <c r="AN4" s="225"/>
      <c r="AO4" s="225"/>
      <c r="AP4" s="225" t="s">
        <v>157</v>
      </c>
      <c r="AQ4" s="225"/>
      <c r="AR4" s="225"/>
      <c r="AS4" s="225" t="s">
        <v>158</v>
      </c>
      <c r="AT4" s="225"/>
      <c r="AU4" s="225"/>
      <c r="AV4" s="225" t="s">
        <v>159</v>
      </c>
      <c r="AW4" s="225"/>
      <c r="AX4" s="225"/>
      <c r="AY4" s="243" t="s">
        <v>160</v>
      </c>
      <c r="AZ4" s="244"/>
      <c r="BA4" s="241"/>
      <c r="BB4" s="241"/>
    </row>
    <row r="5" spans="1:54" ht="163.5" customHeight="1">
      <c r="A5" s="234"/>
      <c r="B5" s="238"/>
      <c r="C5" s="239"/>
      <c r="D5" s="236"/>
      <c r="E5" s="236"/>
      <c r="F5" s="236"/>
      <c r="G5" s="236"/>
      <c r="H5" s="236"/>
      <c r="I5" s="236"/>
      <c r="J5" s="236"/>
      <c r="K5" s="236"/>
      <c r="L5" s="236"/>
      <c r="M5" s="20" t="s">
        <v>145</v>
      </c>
      <c r="N5" s="20" t="s">
        <v>146</v>
      </c>
      <c r="O5" s="20" t="s">
        <v>147</v>
      </c>
      <c r="P5" s="20" t="s">
        <v>148</v>
      </c>
      <c r="Q5" s="20" t="s">
        <v>145</v>
      </c>
      <c r="R5" s="20" t="s">
        <v>146</v>
      </c>
      <c r="S5" s="20" t="s">
        <v>147</v>
      </c>
      <c r="T5" s="20" t="s">
        <v>148</v>
      </c>
      <c r="U5" s="20" t="s">
        <v>145</v>
      </c>
      <c r="V5" s="20" t="s">
        <v>146</v>
      </c>
      <c r="W5" s="20" t="s">
        <v>147</v>
      </c>
      <c r="X5" s="20" t="s">
        <v>148</v>
      </c>
      <c r="Y5" s="20" t="s">
        <v>145</v>
      </c>
      <c r="Z5" s="20" t="s">
        <v>146</v>
      </c>
      <c r="AA5" s="20" t="s">
        <v>147</v>
      </c>
      <c r="AB5" s="20" t="s">
        <v>148</v>
      </c>
      <c r="AC5" s="20" t="s">
        <v>145</v>
      </c>
      <c r="AD5" s="20" t="s">
        <v>146</v>
      </c>
      <c r="AE5" s="20" t="s">
        <v>147</v>
      </c>
      <c r="AF5" s="20" t="s">
        <v>148</v>
      </c>
      <c r="AG5" s="20" t="s">
        <v>145</v>
      </c>
      <c r="AH5" s="20" t="s">
        <v>147</v>
      </c>
      <c r="AI5" s="20" t="s">
        <v>148</v>
      </c>
      <c r="AJ5" s="105" t="s">
        <v>142</v>
      </c>
      <c r="AK5" s="20" t="s">
        <v>147</v>
      </c>
      <c r="AL5" s="20" t="s">
        <v>148</v>
      </c>
      <c r="AM5" s="20" t="s">
        <v>145</v>
      </c>
      <c r="AN5" s="20" t="s">
        <v>147</v>
      </c>
      <c r="AO5" s="20" t="s">
        <v>148</v>
      </c>
      <c r="AP5" s="20" t="s">
        <v>145</v>
      </c>
      <c r="AQ5" s="20" t="s">
        <v>147</v>
      </c>
      <c r="AR5" s="20" t="s">
        <v>148</v>
      </c>
      <c r="AS5" s="20" t="s">
        <v>145</v>
      </c>
      <c r="AT5" s="20" t="s">
        <v>147</v>
      </c>
      <c r="AU5" s="20" t="s">
        <v>148</v>
      </c>
      <c r="AV5" s="20" t="s">
        <v>145</v>
      </c>
      <c r="AW5" s="20" t="s">
        <v>147</v>
      </c>
      <c r="AX5" s="20" t="s">
        <v>148</v>
      </c>
      <c r="AY5" s="20" t="s">
        <v>147</v>
      </c>
      <c r="AZ5" s="20" t="s">
        <v>148</v>
      </c>
      <c r="BA5" s="242"/>
      <c r="BB5" s="242"/>
    </row>
    <row r="6" spans="1:67" s="19" customFormat="1" ht="16.5" customHeight="1">
      <c r="A6" s="48">
        <v>1</v>
      </c>
      <c r="B6" s="24">
        <v>2</v>
      </c>
      <c r="C6" s="17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  <c r="S6" s="18">
        <v>19</v>
      </c>
      <c r="T6" s="18">
        <v>20</v>
      </c>
      <c r="U6" s="18">
        <v>21</v>
      </c>
      <c r="V6" s="18">
        <v>22</v>
      </c>
      <c r="W6" s="18">
        <v>23</v>
      </c>
      <c r="X6" s="18">
        <v>24</v>
      </c>
      <c r="Y6" s="18">
        <v>25</v>
      </c>
      <c r="Z6" s="18">
        <v>26</v>
      </c>
      <c r="AA6" s="18">
        <v>27</v>
      </c>
      <c r="AB6" s="18">
        <v>28</v>
      </c>
      <c r="AC6" s="18">
        <v>29</v>
      </c>
      <c r="AD6" s="18">
        <v>30</v>
      </c>
      <c r="AE6" s="18">
        <v>31</v>
      </c>
      <c r="AF6" s="18">
        <v>32</v>
      </c>
      <c r="AG6" s="18">
        <v>33</v>
      </c>
      <c r="AH6" s="18">
        <v>34</v>
      </c>
      <c r="AI6" s="18">
        <v>35</v>
      </c>
      <c r="AJ6" s="17">
        <v>36</v>
      </c>
      <c r="AK6" s="18">
        <v>37</v>
      </c>
      <c r="AL6" s="18">
        <v>38</v>
      </c>
      <c r="AM6" s="18">
        <v>39</v>
      </c>
      <c r="AN6" s="18">
        <v>40</v>
      </c>
      <c r="AO6" s="18">
        <v>41</v>
      </c>
      <c r="AP6" s="18">
        <v>42</v>
      </c>
      <c r="AQ6" s="18">
        <v>43</v>
      </c>
      <c r="AR6" s="18">
        <v>44</v>
      </c>
      <c r="AS6" s="18">
        <v>45</v>
      </c>
      <c r="AT6" s="18">
        <v>46</v>
      </c>
      <c r="AU6" s="18">
        <v>47</v>
      </c>
      <c r="AV6" s="18">
        <v>48</v>
      </c>
      <c r="AW6" s="18">
        <v>49</v>
      </c>
      <c r="AX6" s="18">
        <v>50</v>
      </c>
      <c r="AY6" s="18">
        <v>51</v>
      </c>
      <c r="AZ6" s="18">
        <v>52</v>
      </c>
      <c r="BA6" s="97">
        <v>53</v>
      </c>
      <c r="BB6" s="97">
        <v>54</v>
      </c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</row>
    <row r="7" spans="1:67" s="1" customFormat="1" ht="18" customHeight="1">
      <c r="A7" s="27">
        <v>1</v>
      </c>
      <c r="B7" s="106" t="s">
        <v>238</v>
      </c>
      <c r="C7" s="86" t="s">
        <v>322</v>
      </c>
      <c r="D7" s="30">
        <v>1934</v>
      </c>
      <c r="E7" s="30">
        <v>2</v>
      </c>
      <c r="F7" s="30" t="s">
        <v>325</v>
      </c>
      <c r="G7" s="30" t="s">
        <v>374</v>
      </c>
      <c r="H7" s="51">
        <v>257.7</v>
      </c>
      <c r="I7" s="52">
        <v>231.5</v>
      </c>
      <c r="J7" s="53" t="s">
        <v>325</v>
      </c>
      <c r="K7" s="30">
        <v>8</v>
      </c>
      <c r="L7" s="32" t="s">
        <v>45</v>
      </c>
      <c r="M7" s="38" t="s">
        <v>143</v>
      </c>
      <c r="N7" s="38" t="s">
        <v>91</v>
      </c>
      <c r="O7" s="30" t="s">
        <v>325</v>
      </c>
      <c r="P7" s="30" t="s">
        <v>325</v>
      </c>
      <c r="Q7" s="38" t="s">
        <v>143</v>
      </c>
      <c r="R7" s="38" t="s">
        <v>91</v>
      </c>
      <c r="S7" s="30" t="s">
        <v>325</v>
      </c>
      <c r="T7" s="30" t="s">
        <v>325</v>
      </c>
      <c r="U7" s="38" t="s">
        <v>143</v>
      </c>
      <c r="V7" s="38" t="s">
        <v>91</v>
      </c>
      <c r="W7" s="30" t="s">
        <v>325</v>
      </c>
      <c r="X7" s="30" t="s">
        <v>325</v>
      </c>
      <c r="Y7" s="36" t="s">
        <v>232</v>
      </c>
      <c r="Z7" s="26" t="s">
        <v>90</v>
      </c>
      <c r="AA7" s="25">
        <v>2007</v>
      </c>
      <c r="AB7" s="30" t="s">
        <v>325</v>
      </c>
      <c r="AC7" s="38" t="s">
        <v>143</v>
      </c>
      <c r="AD7" s="38" t="s">
        <v>91</v>
      </c>
      <c r="AE7" s="31" t="s">
        <v>325</v>
      </c>
      <c r="AF7" s="31" t="s">
        <v>325</v>
      </c>
      <c r="AG7" s="38" t="s">
        <v>143</v>
      </c>
      <c r="AH7" s="30" t="s">
        <v>325</v>
      </c>
      <c r="AI7" s="30" t="s">
        <v>325</v>
      </c>
      <c r="AJ7" s="38" t="s">
        <v>143</v>
      </c>
      <c r="AK7" s="30" t="s">
        <v>325</v>
      </c>
      <c r="AL7" s="30" t="s">
        <v>325</v>
      </c>
      <c r="AM7" s="36" t="s">
        <v>215</v>
      </c>
      <c r="AN7" s="30" t="s">
        <v>325</v>
      </c>
      <c r="AO7" s="30" t="s">
        <v>325</v>
      </c>
      <c r="AP7" s="36" t="s">
        <v>199</v>
      </c>
      <c r="AQ7" s="30" t="s">
        <v>325</v>
      </c>
      <c r="AR7" s="30" t="s">
        <v>325</v>
      </c>
      <c r="AS7" s="36" t="s">
        <v>180</v>
      </c>
      <c r="AT7" s="25">
        <v>2008</v>
      </c>
      <c r="AU7" s="30" t="s">
        <v>325</v>
      </c>
      <c r="AV7" s="38" t="s">
        <v>143</v>
      </c>
      <c r="AW7" s="30" t="s">
        <v>325</v>
      </c>
      <c r="AX7" s="30" t="s">
        <v>325</v>
      </c>
      <c r="AY7" s="30" t="s">
        <v>325</v>
      </c>
      <c r="AZ7" s="30" t="s">
        <v>325</v>
      </c>
      <c r="BA7" s="30" t="s">
        <v>325</v>
      </c>
      <c r="BB7" s="61">
        <v>70</v>
      </c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1" customFormat="1" ht="17.25" customHeight="1">
      <c r="A8" s="27">
        <f>A7+1</f>
        <v>2</v>
      </c>
      <c r="B8" s="106" t="s">
        <v>238</v>
      </c>
      <c r="C8" s="86" t="s">
        <v>324</v>
      </c>
      <c r="D8" s="30">
        <v>1961</v>
      </c>
      <c r="E8" s="30">
        <v>2</v>
      </c>
      <c r="F8" s="30" t="s">
        <v>325</v>
      </c>
      <c r="G8" s="30" t="s">
        <v>373</v>
      </c>
      <c r="H8" s="51">
        <v>359.62</v>
      </c>
      <c r="I8" s="52">
        <v>327.2</v>
      </c>
      <c r="J8" s="53" t="s">
        <v>325</v>
      </c>
      <c r="K8" s="30">
        <v>9</v>
      </c>
      <c r="L8" s="32" t="s">
        <v>44</v>
      </c>
      <c r="M8" s="38" t="s">
        <v>143</v>
      </c>
      <c r="N8" s="38" t="s">
        <v>91</v>
      </c>
      <c r="O8" s="30" t="s">
        <v>325</v>
      </c>
      <c r="P8" s="30" t="s">
        <v>325</v>
      </c>
      <c r="Q8" s="38" t="s">
        <v>143</v>
      </c>
      <c r="R8" s="38" t="s">
        <v>91</v>
      </c>
      <c r="S8" s="30" t="s">
        <v>325</v>
      </c>
      <c r="T8" s="30" t="s">
        <v>325</v>
      </c>
      <c r="U8" s="38" t="s">
        <v>143</v>
      </c>
      <c r="V8" s="38" t="s">
        <v>91</v>
      </c>
      <c r="W8" s="30" t="s">
        <v>325</v>
      </c>
      <c r="X8" s="30" t="s">
        <v>325</v>
      </c>
      <c r="Y8" s="36" t="s">
        <v>232</v>
      </c>
      <c r="Z8" s="26" t="s">
        <v>90</v>
      </c>
      <c r="AA8" s="25">
        <v>2006</v>
      </c>
      <c r="AB8" s="30" t="s">
        <v>325</v>
      </c>
      <c r="AC8" s="38" t="s">
        <v>143</v>
      </c>
      <c r="AD8" s="38" t="s">
        <v>91</v>
      </c>
      <c r="AE8" s="31" t="s">
        <v>325</v>
      </c>
      <c r="AF8" s="31" t="s">
        <v>325</v>
      </c>
      <c r="AG8" s="38" t="s">
        <v>143</v>
      </c>
      <c r="AH8" s="30" t="s">
        <v>325</v>
      </c>
      <c r="AI8" s="30" t="s">
        <v>325</v>
      </c>
      <c r="AJ8" s="30" t="s">
        <v>143</v>
      </c>
      <c r="AK8" s="30" t="s">
        <v>325</v>
      </c>
      <c r="AL8" s="30" t="s">
        <v>325</v>
      </c>
      <c r="AM8" s="36" t="s">
        <v>215</v>
      </c>
      <c r="AN8" s="30">
        <v>2013</v>
      </c>
      <c r="AO8" s="30" t="s">
        <v>325</v>
      </c>
      <c r="AP8" s="36" t="s">
        <v>199</v>
      </c>
      <c r="AQ8" s="30" t="s">
        <v>325</v>
      </c>
      <c r="AR8" s="30" t="s">
        <v>325</v>
      </c>
      <c r="AS8" s="36" t="s">
        <v>180</v>
      </c>
      <c r="AT8" s="25">
        <v>2006</v>
      </c>
      <c r="AU8" s="30" t="s">
        <v>325</v>
      </c>
      <c r="AV8" s="38" t="s">
        <v>143</v>
      </c>
      <c r="AW8" s="30" t="s">
        <v>325</v>
      </c>
      <c r="AX8" s="30" t="s">
        <v>325</v>
      </c>
      <c r="AY8" s="30" t="s">
        <v>325</v>
      </c>
      <c r="AZ8" s="30" t="s">
        <v>325</v>
      </c>
      <c r="BA8" s="30" t="s">
        <v>325</v>
      </c>
      <c r="BB8" s="61">
        <v>73</v>
      </c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s="1" customFormat="1" ht="15.75" customHeight="1">
      <c r="A9" s="27">
        <f aca="true" t="shared" si="0" ref="A9:A71">A8+1</f>
        <v>3</v>
      </c>
      <c r="B9" s="106" t="s">
        <v>238</v>
      </c>
      <c r="C9" s="86" t="s">
        <v>323</v>
      </c>
      <c r="D9" s="30">
        <v>1964</v>
      </c>
      <c r="E9" s="30">
        <v>2</v>
      </c>
      <c r="F9" s="30" t="s">
        <v>325</v>
      </c>
      <c r="G9" s="30" t="s">
        <v>325</v>
      </c>
      <c r="H9" s="51">
        <v>352.37</v>
      </c>
      <c r="I9" s="52">
        <v>321.4</v>
      </c>
      <c r="J9" s="53" t="s">
        <v>325</v>
      </c>
      <c r="K9" s="30">
        <v>9</v>
      </c>
      <c r="L9" s="32" t="s">
        <v>43</v>
      </c>
      <c r="M9" s="38" t="s">
        <v>143</v>
      </c>
      <c r="N9" s="38" t="s">
        <v>91</v>
      </c>
      <c r="O9" s="30" t="s">
        <v>325</v>
      </c>
      <c r="P9" s="30" t="s">
        <v>325</v>
      </c>
      <c r="Q9" s="38" t="s">
        <v>143</v>
      </c>
      <c r="R9" s="38" t="s">
        <v>91</v>
      </c>
      <c r="S9" s="30" t="s">
        <v>325</v>
      </c>
      <c r="T9" s="30" t="s">
        <v>325</v>
      </c>
      <c r="U9" s="38" t="s">
        <v>143</v>
      </c>
      <c r="V9" s="38" t="s">
        <v>91</v>
      </c>
      <c r="W9" s="30" t="s">
        <v>325</v>
      </c>
      <c r="X9" s="30" t="s">
        <v>325</v>
      </c>
      <c r="Y9" s="36" t="s">
        <v>232</v>
      </c>
      <c r="Z9" s="26" t="s">
        <v>90</v>
      </c>
      <c r="AA9" s="25">
        <v>2008</v>
      </c>
      <c r="AB9" s="30" t="s">
        <v>325</v>
      </c>
      <c r="AC9" s="38" t="s">
        <v>143</v>
      </c>
      <c r="AD9" s="38" t="s">
        <v>91</v>
      </c>
      <c r="AE9" s="31" t="s">
        <v>325</v>
      </c>
      <c r="AF9" s="31" t="s">
        <v>325</v>
      </c>
      <c r="AG9" s="38" t="s">
        <v>143</v>
      </c>
      <c r="AH9" s="30" t="s">
        <v>325</v>
      </c>
      <c r="AI9" s="30" t="s">
        <v>325</v>
      </c>
      <c r="AJ9" s="30" t="s">
        <v>143</v>
      </c>
      <c r="AK9" s="30" t="s">
        <v>325</v>
      </c>
      <c r="AL9" s="30" t="s">
        <v>325</v>
      </c>
      <c r="AM9" s="36" t="s">
        <v>215</v>
      </c>
      <c r="AN9" s="25">
        <v>2012</v>
      </c>
      <c r="AO9" s="30" t="s">
        <v>325</v>
      </c>
      <c r="AP9" s="36" t="s">
        <v>199</v>
      </c>
      <c r="AQ9" s="30" t="s">
        <v>325</v>
      </c>
      <c r="AR9" s="30" t="s">
        <v>325</v>
      </c>
      <c r="AS9" s="36" t="s">
        <v>180</v>
      </c>
      <c r="AT9" s="30" t="s">
        <v>325</v>
      </c>
      <c r="AU9" s="30" t="s">
        <v>325</v>
      </c>
      <c r="AV9" s="38" t="s">
        <v>143</v>
      </c>
      <c r="AW9" s="30" t="s">
        <v>325</v>
      </c>
      <c r="AX9" s="30" t="s">
        <v>325</v>
      </c>
      <c r="AY9" s="30" t="s">
        <v>325</v>
      </c>
      <c r="AZ9" s="30" t="s">
        <v>325</v>
      </c>
      <c r="BA9" s="30" t="s">
        <v>325</v>
      </c>
      <c r="BB9" s="61">
        <v>88</v>
      </c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54" ht="18.75" customHeight="1">
      <c r="A10" s="27">
        <f t="shared" si="0"/>
        <v>4</v>
      </c>
      <c r="B10" s="106" t="s">
        <v>238</v>
      </c>
      <c r="C10" s="22" t="s">
        <v>448</v>
      </c>
      <c r="D10" s="47">
        <v>1964</v>
      </c>
      <c r="E10" s="45">
        <v>2</v>
      </c>
      <c r="F10" s="47">
        <v>23</v>
      </c>
      <c r="G10" s="30" t="s">
        <v>16</v>
      </c>
      <c r="H10" s="53">
        <v>566.9</v>
      </c>
      <c r="I10" s="54">
        <v>511.7</v>
      </c>
      <c r="J10" s="55" t="s">
        <v>325</v>
      </c>
      <c r="K10" s="47">
        <v>12</v>
      </c>
      <c r="L10" s="32" t="s">
        <v>85</v>
      </c>
      <c r="M10" s="26" t="s">
        <v>226</v>
      </c>
      <c r="N10" s="38" t="s">
        <v>91</v>
      </c>
      <c r="O10" s="30" t="s">
        <v>325</v>
      </c>
      <c r="P10" s="30" t="s">
        <v>325</v>
      </c>
      <c r="Q10" s="38" t="s">
        <v>143</v>
      </c>
      <c r="R10" s="38" t="s">
        <v>91</v>
      </c>
      <c r="S10" s="30" t="s">
        <v>325</v>
      </c>
      <c r="T10" s="30" t="s">
        <v>325</v>
      </c>
      <c r="U10" s="34" t="s">
        <v>89</v>
      </c>
      <c r="V10" s="38" t="s">
        <v>143</v>
      </c>
      <c r="W10" s="30" t="s">
        <v>325</v>
      </c>
      <c r="X10" s="30" t="s">
        <v>325</v>
      </c>
      <c r="Y10" s="36" t="s">
        <v>232</v>
      </c>
      <c r="Z10" s="26" t="s">
        <v>90</v>
      </c>
      <c r="AA10" s="30" t="s">
        <v>325</v>
      </c>
      <c r="AB10" s="30" t="s">
        <v>325</v>
      </c>
      <c r="AC10" s="38" t="s">
        <v>143</v>
      </c>
      <c r="AD10" s="38" t="s">
        <v>91</v>
      </c>
      <c r="AE10" s="31" t="s">
        <v>325</v>
      </c>
      <c r="AF10" s="31" t="s">
        <v>325</v>
      </c>
      <c r="AG10" s="38" t="s">
        <v>143</v>
      </c>
      <c r="AH10" s="30" t="s">
        <v>325</v>
      </c>
      <c r="AI10" s="30" t="s">
        <v>325</v>
      </c>
      <c r="AJ10" s="30" t="s">
        <v>143</v>
      </c>
      <c r="AK10" s="30" t="s">
        <v>325</v>
      </c>
      <c r="AL10" s="30" t="s">
        <v>325</v>
      </c>
      <c r="AM10" s="38" t="s">
        <v>196</v>
      </c>
      <c r="AN10" s="30" t="s">
        <v>325</v>
      </c>
      <c r="AO10" s="32">
        <v>60</v>
      </c>
      <c r="AP10" s="26" t="s">
        <v>182</v>
      </c>
      <c r="AQ10" s="30" t="s">
        <v>325</v>
      </c>
      <c r="AR10" s="32">
        <v>40</v>
      </c>
      <c r="AS10" s="26" t="s">
        <v>180</v>
      </c>
      <c r="AT10" s="32">
        <v>2013</v>
      </c>
      <c r="AU10" s="32">
        <v>40</v>
      </c>
      <c r="AV10" s="26" t="s">
        <v>143</v>
      </c>
      <c r="AW10" s="30" t="s">
        <v>325</v>
      </c>
      <c r="AX10" s="30" t="s">
        <v>325</v>
      </c>
      <c r="AY10" s="30" t="s">
        <v>325</v>
      </c>
      <c r="AZ10" s="30" t="s">
        <v>325</v>
      </c>
      <c r="BA10" s="94" t="s">
        <v>140</v>
      </c>
      <c r="BB10" s="63">
        <v>99</v>
      </c>
    </row>
    <row r="11" spans="1:67" s="1" customFormat="1" ht="12.75">
      <c r="A11" s="27">
        <f t="shared" si="0"/>
        <v>5</v>
      </c>
      <c r="B11" s="106" t="s">
        <v>238</v>
      </c>
      <c r="C11" s="87" t="s">
        <v>245</v>
      </c>
      <c r="D11" s="25">
        <v>1966</v>
      </c>
      <c r="E11" s="25">
        <v>2</v>
      </c>
      <c r="F11" s="25">
        <v>181271</v>
      </c>
      <c r="G11" s="30" t="s">
        <v>331</v>
      </c>
      <c r="H11" s="51">
        <v>681.6</v>
      </c>
      <c r="I11" s="51">
        <v>626.5</v>
      </c>
      <c r="J11" s="53" t="s">
        <v>325</v>
      </c>
      <c r="K11" s="25">
        <v>16</v>
      </c>
      <c r="L11" s="32" t="s">
        <v>20</v>
      </c>
      <c r="M11" s="26" t="s">
        <v>226</v>
      </c>
      <c r="N11" s="26" t="s">
        <v>90</v>
      </c>
      <c r="O11" s="30" t="s">
        <v>325</v>
      </c>
      <c r="P11" s="30" t="s">
        <v>325</v>
      </c>
      <c r="Q11" s="38" t="s">
        <v>143</v>
      </c>
      <c r="R11" s="38" t="s">
        <v>91</v>
      </c>
      <c r="S11" s="30" t="s">
        <v>325</v>
      </c>
      <c r="T11" s="30" t="s">
        <v>325</v>
      </c>
      <c r="U11" s="34" t="s">
        <v>89</v>
      </c>
      <c r="V11" s="36" t="s">
        <v>90</v>
      </c>
      <c r="W11" s="30" t="s">
        <v>325</v>
      </c>
      <c r="X11" s="30" t="s">
        <v>325</v>
      </c>
      <c r="Y11" s="36" t="s">
        <v>232</v>
      </c>
      <c r="Z11" s="26" t="s">
        <v>90</v>
      </c>
      <c r="AA11" s="30" t="s">
        <v>325</v>
      </c>
      <c r="AB11" s="30" t="s">
        <v>325</v>
      </c>
      <c r="AC11" s="38" t="s">
        <v>143</v>
      </c>
      <c r="AD11" s="38" t="s">
        <v>91</v>
      </c>
      <c r="AE11" s="31" t="s">
        <v>325</v>
      </c>
      <c r="AF11" s="31" t="s">
        <v>325</v>
      </c>
      <c r="AG11" s="36" t="s">
        <v>235</v>
      </c>
      <c r="AH11" s="30" t="s">
        <v>325</v>
      </c>
      <c r="AI11" s="30" t="s">
        <v>325</v>
      </c>
      <c r="AJ11" s="30" t="s">
        <v>143</v>
      </c>
      <c r="AK11" s="30" t="s">
        <v>325</v>
      </c>
      <c r="AL11" s="30" t="s">
        <v>325</v>
      </c>
      <c r="AM11" s="36" t="s">
        <v>184</v>
      </c>
      <c r="AN11" s="30" t="s">
        <v>325</v>
      </c>
      <c r="AO11" s="25">
        <v>10</v>
      </c>
      <c r="AP11" s="36" t="s">
        <v>182</v>
      </c>
      <c r="AQ11" s="30" t="s">
        <v>325</v>
      </c>
      <c r="AR11" s="25">
        <v>15</v>
      </c>
      <c r="AS11" s="36" t="s">
        <v>180</v>
      </c>
      <c r="AT11" s="25">
        <v>2005</v>
      </c>
      <c r="AU11" s="25">
        <v>20</v>
      </c>
      <c r="AV11" s="36" t="s">
        <v>143</v>
      </c>
      <c r="AW11" s="30" t="s">
        <v>325</v>
      </c>
      <c r="AX11" s="30" t="s">
        <v>325</v>
      </c>
      <c r="AY11" s="30" t="s">
        <v>325</v>
      </c>
      <c r="AZ11" s="30" t="s">
        <v>325</v>
      </c>
      <c r="BA11" s="25" t="s">
        <v>95</v>
      </c>
      <c r="BB11" s="61">
        <v>93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1" customFormat="1" ht="14.25" customHeight="1">
      <c r="A12" s="27">
        <f t="shared" si="0"/>
        <v>6</v>
      </c>
      <c r="B12" s="106" t="s">
        <v>238</v>
      </c>
      <c r="C12" s="88" t="s">
        <v>274</v>
      </c>
      <c r="D12" s="29">
        <v>1968</v>
      </c>
      <c r="E12" s="29">
        <v>2</v>
      </c>
      <c r="F12" s="29" t="s">
        <v>192</v>
      </c>
      <c r="G12" s="30" t="s">
        <v>356</v>
      </c>
      <c r="H12" s="51">
        <v>411.6</v>
      </c>
      <c r="I12" s="56">
        <v>372.3</v>
      </c>
      <c r="J12" s="57" t="s">
        <v>325</v>
      </c>
      <c r="K12" s="29">
        <v>8</v>
      </c>
      <c r="L12" s="32" t="s">
        <v>39</v>
      </c>
      <c r="M12" s="26" t="s">
        <v>226</v>
      </c>
      <c r="N12" s="26" t="s">
        <v>90</v>
      </c>
      <c r="O12" s="30" t="s">
        <v>325</v>
      </c>
      <c r="P12" s="30" t="s">
        <v>325</v>
      </c>
      <c r="Q12" s="38" t="s">
        <v>143</v>
      </c>
      <c r="R12" s="38" t="s">
        <v>91</v>
      </c>
      <c r="S12" s="30" t="s">
        <v>325</v>
      </c>
      <c r="T12" s="30" t="s">
        <v>325</v>
      </c>
      <c r="U12" s="34" t="s">
        <v>89</v>
      </c>
      <c r="V12" s="38" t="s">
        <v>143</v>
      </c>
      <c r="W12" s="30" t="s">
        <v>325</v>
      </c>
      <c r="X12" s="30" t="s">
        <v>325</v>
      </c>
      <c r="Y12" s="36" t="s">
        <v>232</v>
      </c>
      <c r="Z12" s="26" t="s">
        <v>90</v>
      </c>
      <c r="AA12" s="25">
        <v>2008</v>
      </c>
      <c r="AB12" s="30" t="s">
        <v>325</v>
      </c>
      <c r="AC12" s="38" t="s">
        <v>143</v>
      </c>
      <c r="AD12" s="38" t="s">
        <v>91</v>
      </c>
      <c r="AE12" s="31" t="s">
        <v>325</v>
      </c>
      <c r="AF12" s="31" t="s">
        <v>325</v>
      </c>
      <c r="AG12" s="36" t="s">
        <v>235</v>
      </c>
      <c r="AH12" s="30" t="s">
        <v>325</v>
      </c>
      <c r="AI12" s="30" t="s">
        <v>325</v>
      </c>
      <c r="AJ12" s="30" t="s">
        <v>143</v>
      </c>
      <c r="AK12" s="30" t="s">
        <v>325</v>
      </c>
      <c r="AL12" s="30" t="s">
        <v>325</v>
      </c>
      <c r="AM12" s="36" t="s">
        <v>184</v>
      </c>
      <c r="AN12" s="30" t="s">
        <v>325</v>
      </c>
      <c r="AO12" s="30" t="s">
        <v>325</v>
      </c>
      <c r="AP12" s="36" t="s">
        <v>182</v>
      </c>
      <c r="AQ12" s="30" t="s">
        <v>325</v>
      </c>
      <c r="AR12" s="30" t="s">
        <v>325</v>
      </c>
      <c r="AS12" s="36" t="s">
        <v>180</v>
      </c>
      <c r="AT12" s="25">
        <v>2009</v>
      </c>
      <c r="AU12" s="25" t="s">
        <v>325</v>
      </c>
      <c r="AV12" s="36" t="s">
        <v>143</v>
      </c>
      <c r="AW12" s="30" t="s">
        <v>325</v>
      </c>
      <c r="AX12" s="30" t="s">
        <v>325</v>
      </c>
      <c r="AY12" s="30" t="s">
        <v>325</v>
      </c>
      <c r="AZ12" s="30" t="s">
        <v>325</v>
      </c>
      <c r="BA12" s="25" t="s">
        <v>112</v>
      </c>
      <c r="BB12" s="61">
        <v>99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s="1" customFormat="1" ht="12.75">
      <c r="A13" s="27">
        <f>A12+1</f>
        <v>7</v>
      </c>
      <c r="B13" s="106" t="s">
        <v>238</v>
      </c>
      <c r="C13" s="88" t="s">
        <v>272</v>
      </c>
      <c r="D13" s="29">
        <v>1969</v>
      </c>
      <c r="E13" s="29">
        <v>2</v>
      </c>
      <c r="F13" s="30" t="s">
        <v>325</v>
      </c>
      <c r="G13" s="30" t="s">
        <v>354</v>
      </c>
      <c r="H13" s="51">
        <v>532.01</v>
      </c>
      <c r="I13" s="56">
        <v>475.9</v>
      </c>
      <c r="J13" s="57" t="s">
        <v>325</v>
      </c>
      <c r="K13" s="29">
        <v>12</v>
      </c>
      <c r="L13" s="32" t="s">
        <v>38</v>
      </c>
      <c r="M13" s="26" t="s">
        <v>226</v>
      </c>
      <c r="N13" s="38" t="s">
        <v>91</v>
      </c>
      <c r="O13" s="25">
        <v>2012</v>
      </c>
      <c r="P13" s="30" t="s">
        <v>325</v>
      </c>
      <c r="Q13" s="38" t="s">
        <v>143</v>
      </c>
      <c r="R13" s="38" t="s">
        <v>91</v>
      </c>
      <c r="S13" s="30" t="s">
        <v>325</v>
      </c>
      <c r="T13" s="30" t="s">
        <v>325</v>
      </c>
      <c r="U13" s="34" t="s">
        <v>89</v>
      </c>
      <c r="V13" s="36" t="s">
        <v>90</v>
      </c>
      <c r="W13" s="30" t="s">
        <v>325</v>
      </c>
      <c r="X13" s="30" t="s">
        <v>325</v>
      </c>
      <c r="Y13" s="36" t="s">
        <v>232</v>
      </c>
      <c r="Z13" s="26" t="s">
        <v>90</v>
      </c>
      <c r="AA13" s="30" t="s">
        <v>325</v>
      </c>
      <c r="AB13" s="30" t="s">
        <v>325</v>
      </c>
      <c r="AC13" s="38" t="s">
        <v>143</v>
      </c>
      <c r="AD13" s="38" t="s">
        <v>91</v>
      </c>
      <c r="AE13" s="31" t="s">
        <v>325</v>
      </c>
      <c r="AF13" s="31" t="s">
        <v>325</v>
      </c>
      <c r="AG13" s="36" t="s">
        <v>235</v>
      </c>
      <c r="AH13" s="30" t="s">
        <v>325</v>
      </c>
      <c r="AI13" s="30" t="s">
        <v>325</v>
      </c>
      <c r="AJ13" s="30" t="s">
        <v>143</v>
      </c>
      <c r="AK13" s="30" t="s">
        <v>325</v>
      </c>
      <c r="AL13" s="30" t="s">
        <v>325</v>
      </c>
      <c r="AM13" s="36" t="s">
        <v>178</v>
      </c>
      <c r="AN13" s="30" t="s">
        <v>325</v>
      </c>
      <c r="AO13" s="25">
        <v>25</v>
      </c>
      <c r="AP13" s="36" t="s">
        <v>182</v>
      </c>
      <c r="AQ13" s="30" t="s">
        <v>325</v>
      </c>
      <c r="AR13" s="25">
        <v>25</v>
      </c>
      <c r="AS13" s="36" t="s">
        <v>180</v>
      </c>
      <c r="AT13" s="30" t="s">
        <v>325</v>
      </c>
      <c r="AU13" s="25">
        <v>30</v>
      </c>
      <c r="AV13" s="36" t="s">
        <v>143</v>
      </c>
      <c r="AW13" s="30" t="s">
        <v>325</v>
      </c>
      <c r="AX13" s="30" t="s">
        <v>325</v>
      </c>
      <c r="AY13" s="30" t="s">
        <v>325</v>
      </c>
      <c r="AZ13" s="30" t="s">
        <v>325</v>
      </c>
      <c r="BA13" s="25" t="s">
        <v>111</v>
      </c>
      <c r="BB13" s="61">
        <v>99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s="1" customFormat="1" ht="18" customHeight="1">
      <c r="A14" s="27">
        <f t="shared" si="0"/>
        <v>8</v>
      </c>
      <c r="B14" s="106" t="s">
        <v>238</v>
      </c>
      <c r="C14" s="88" t="s">
        <v>280</v>
      </c>
      <c r="D14" s="29">
        <v>1969</v>
      </c>
      <c r="E14" s="29">
        <v>2</v>
      </c>
      <c r="F14" s="29">
        <v>270270</v>
      </c>
      <c r="G14" s="30" t="s">
        <v>360</v>
      </c>
      <c r="H14" s="51">
        <v>499.38</v>
      </c>
      <c r="I14" s="56">
        <v>448.5</v>
      </c>
      <c r="J14" s="57" t="s">
        <v>325</v>
      </c>
      <c r="K14" s="29">
        <v>12</v>
      </c>
      <c r="L14" s="32" t="s">
        <v>40</v>
      </c>
      <c r="M14" s="26" t="s">
        <v>226</v>
      </c>
      <c r="N14" s="26" t="s">
        <v>90</v>
      </c>
      <c r="O14" s="30" t="s">
        <v>325</v>
      </c>
      <c r="P14" s="30" t="s">
        <v>325</v>
      </c>
      <c r="Q14" s="38" t="s">
        <v>143</v>
      </c>
      <c r="R14" s="38" t="s">
        <v>91</v>
      </c>
      <c r="S14" s="30" t="s">
        <v>325</v>
      </c>
      <c r="T14" s="30" t="s">
        <v>325</v>
      </c>
      <c r="U14" s="34" t="s">
        <v>89</v>
      </c>
      <c r="V14" s="38" t="s">
        <v>90</v>
      </c>
      <c r="W14" s="30" t="s">
        <v>325</v>
      </c>
      <c r="X14" s="30" t="s">
        <v>325</v>
      </c>
      <c r="Y14" s="36" t="s">
        <v>232</v>
      </c>
      <c r="Z14" s="26" t="s">
        <v>90</v>
      </c>
      <c r="AA14" s="30" t="s">
        <v>325</v>
      </c>
      <c r="AB14" s="30" t="s">
        <v>325</v>
      </c>
      <c r="AC14" s="38" t="s">
        <v>143</v>
      </c>
      <c r="AD14" s="38" t="s">
        <v>91</v>
      </c>
      <c r="AE14" s="31" t="s">
        <v>325</v>
      </c>
      <c r="AF14" s="31" t="s">
        <v>325</v>
      </c>
      <c r="AG14" s="36" t="s">
        <v>235</v>
      </c>
      <c r="AH14" s="30" t="s">
        <v>325</v>
      </c>
      <c r="AI14" s="30" t="s">
        <v>325</v>
      </c>
      <c r="AJ14" s="30" t="s">
        <v>143</v>
      </c>
      <c r="AK14" s="30" t="s">
        <v>325</v>
      </c>
      <c r="AL14" s="30" t="s">
        <v>325</v>
      </c>
      <c r="AM14" s="36" t="s">
        <v>207</v>
      </c>
      <c r="AN14" s="30" t="s">
        <v>325</v>
      </c>
      <c r="AO14" s="25">
        <v>65</v>
      </c>
      <c r="AP14" s="36" t="s">
        <v>182</v>
      </c>
      <c r="AQ14" s="30" t="s">
        <v>325</v>
      </c>
      <c r="AR14" s="25">
        <v>65</v>
      </c>
      <c r="AS14" s="36" t="s">
        <v>180</v>
      </c>
      <c r="AT14" s="25">
        <v>2006</v>
      </c>
      <c r="AU14" s="25">
        <v>65</v>
      </c>
      <c r="AV14" s="36" t="s">
        <v>143</v>
      </c>
      <c r="AW14" s="30" t="s">
        <v>325</v>
      </c>
      <c r="AX14" s="30" t="s">
        <v>325</v>
      </c>
      <c r="AY14" s="30" t="s">
        <v>325</v>
      </c>
      <c r="AZ14" s="30" t="s">
        <v>325</v>
      </c>
      <c r="BA14" s="25" t="s">
        <v>117</v>
      </c>
      <c r="BB14" s="61">
        <v>99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3" customFormat="1" ht="15" customHeight="1">
      <c r="A15" s="27">
        <f t="shared" si="0"/>
        <v>9</v>
      </c>
      <c r="B15" s="106" t="s">
        <v>238</v>
      </c>
      <c r="C15" s="89" t="s">
        <v>321</v>
      </c>
      <c r="D15" s="25">
        <v>1970</v>
      </c>
      <c r="E15" s="25">
        <v>2</v>
      </c>
      <c r="F15" s="25" t="s">
        <v>221</v>
      </c>
      <c r="G15" s="30" t="s">
        <v>399</v>
      </c>
      <c r="H15" s="51">
        <v>510.4</v>
      </c>
      <c r="I15" s="53">
        <v>447.2</v>
      </c>
      <c r="J15" s="53" t="s">
        <v>325</v>
      </c>
      <c r="K15" s="32">
        <v>14</v>
      </c>
      <c r="L15" s="32" t="s">
        <v>55</v>
      </c>
      <c r="M15" s="38" t="s">
        <v>143</v>
      </c>
      <c r="N15" s="38" t="s">
        <v>91</v>
      </c>
      <c r="O15" s="30" t="s">
        <v>325</v>
      </c>
      <c r="P15" s="30" t="s">
        <v>325</v>
      </c>
      <c r="Q15" s="38" t="s">
        <v>143</v>
      </c>
      <c r="R15" s="38" t="s">
        <v>91</v>
      </c>
      <c r="S15" s="30" t="s">
        <v>325</v>
      </c>
      <c r="T15" s="30" t="s">
        <v>325</v>
      </c>
      <c r="U15" s="34" t="s">
        <v>89</v>
      </c>
      <c r="V15" s="38" t="s">
        <v>143</v>
      </c>
      <c r="W15" s="30" t="s">
        <v>325</v>
      </c>
      <c r="X15" s="30" t="s">
        <v>325</v>
      </c>
      <c r="Y15" s="36" t="s">
        <v>232</v>
      </c>
      <c r="Z15" s="26" t="s">
        <v>90</v>
      </c>
      <c r="AA15" s="30" t="s">
        <v>325</v>
      </c>
      <c r="AB15" s="30" t="s">
        <v>325</v>
      </c>
      <c r="AC15" s="38" t="s">
        <v>143</v>
      </c>
      <c r="AD15" s="38" t="s">
        <v>91</v>
      </c>
      <c r="AE15" s="31" t="s">
        <v>325</v>
      </c>
      <c r="AF15" s="31" t="s">
        <v>325</v>
      </c>
      <c r="AG15" s="38" t="s">
        <v>143</v>
      </c>
      <c r="AH15" s="30" t="s">
        <v>325</v>
      </c>
      <c r="AI15" s="30" t="s">
        <v>325</v>
      </c>
      <c r="AJ15" s="30" t="s">
        <v>143</v>
      </c>
      <c r="AK15" s="30" t="s">
        <v>325</v>
      </c>
      <c r="AL15" s="30" t="s">
        <v>325</v>
      </c>
      <c r="AM15" s="36" t="s">
        <v>178</v>
      </c>
      <c r="AN15" s="30" t="s">
        <v>325</v>
      </c>
      <c r="AO15" s="25">
        <v>40</v>
      </c>
      <c r="AP15" s="36" t="s">
        <v>215</v>
      </c>
      <c r="AQ15" s="30" t="s">
        <v>325</v>
      </c>
      <c r="AR15" s="25">
        <v>40</v>
      </c>
      <c r="AS15" s="36" t="s">
        <v>180</v>
      </c>
      <c r="AT15" s="30" t="s">
        <v>325</v>
      </c>
      <c r="AU15" s="25">
        <v>50</v>
      </c>
      <c r="AV15" s="36" t="s">
        <v>143</v>
      </c>
      <c r="AW15" s="30" t="s">
        <v>325</v>
      </c>
      <c r="AX15" s="30" t="s">
        <v>325</v>
      </c>
      <c r="AY15" s="30" t="s">
        <v>325</v>
      </c>
      <c r="AZ15" s="30" t="s">
        <v>325</v>
      </c>
      <c r="BA15" s="25" t="s">
        <v>129</v>
      </c>
      <c r="BB15" s="61">
        <v>68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54" ht="13.5" customHeight="1">
      <c r="A16" s="27">
        <f t="shared" si="0"/>
        <v>10</v>
      </c>
      <c r="B16" s="106" t="s">
        <v>238</v>
      </c>
      <c r="C16" s="22" t="s">
        <v>422</v>
      </c>
      <c r="D16" s="45">
        <v>1970</v>
      </c>
      <c r="E16" s="45">
        <v>2</v>
      </c>
      <c r="F16" s="45">
        <v>76</v>
      </c>
      <c r="G16" s="30" t="s">
        <v>15</v>
      </c>
      <c r="H16" s="53">
        <v>550.1</v>
      </c>
      <c r="I16" s="54">
        <v>502.9</v>
      </c>
      <c r="J16" s="55" t="s">
        <v>325</v>
      </c>
      <c r="K16" s="47">
        <v>13</v>
      </c>
      <c r="L16" s="32" t="s">
        <v>84</v>
      </c>
      <c r="M16" s="26" t="s">
        <v>226</v>
      </c>
      <c r="N16" s="38" t="s">
        <v>91</v>
      </c>
      <c r="O16" s="30" t="s">
        <v>325</v>
      </c>
      <c r="P16" s="30" t="s">
        <v>325</v>
      </c>
      <c r="Q16" s="38" t="s">
        <v>143</v>
      </c>
      <c r="R16" s="38" t="s">
        <v>91</v>
      </c>
      <c r="S16" s="30" t="s">
        <v>325</v>
      </c>
      <c r="T16" s="30" t="s">
        <v>325</v>
      </c>
      <c r="U16" s="34" t="s">
        <v>89</v>
      </c>
      <c r="V16" s="38" t="s">
        <v>143</v>
      </c>
      <c r="W16" s="30" t="s">
        <v>325</v>
      </c>
      <c r="X16" s="30" t="s">
        <v>325</v>
      </c>
      <c r="Y16" s="36" t="s">
        <v>232</v>
      </c>
      <c r="Z16" s="26" t="s">
        <v>90</v>
      </c>
      <c r="AA16" s="30" t="s">
        <v>325</v>
      </c>
      <c r="AB16" s="30" t="s">
        <v>325</v>
      </c>
      <c r="AC16" s="38" t="s">
        <v>143</v>
      </c>
      <c r="AD16" s="38" t="s">
        <v>91</v>
      </c>
      <c r="AE16" s="31" t="s">
        <v>325</v>
      </c>
      <c r="AF16" s="31" t="s">
        <v>325</v>
      </c>
      <c r="AG16" s="36" t="s">
        <v>235</v>
      </c>
      <c r="AH16" s="30" t="s">
        <v>325</v>
      </c>
      <c r="AI16" s="30" t="s">
        <v>325</v>
      </c>
      <c r="AJ16" s="30" t="s">
        <v>143</v>
      </c>
      <c r="AK16" s="30" t="s">
        <v>325</v>
      </c>
      <c r="AL16" s="30" t="s">
        <v>325</v>
      </c>
      <c r="AM16" s="38" t="s">
        <v>196</v>
      </c>
      <c r="AN16" s="30" t="s">
        <v>325</v>
      </c>
      <c r="AO16" s="32">
        <v>30</v>
      </c>
      <c r="AP16" s="26" t="s">
        <v>182</v>
      </c>
      <c r="AQ16" s="30" t="s">
        <v>325</v>
      </c>
      <c r="AR16" s="32">
        <v>30</v>
      </c>
      <c r="AS16" s="26" t="s">
        <v>180</v>
      </c>
      <c r="AT16" s="30" t="s">
        <v>325</v>
      </c>
      <c r="AU16" s="32">
        <v>30</v>
      </c>
      <c r="AV16" s="26" t="s">
        <v>143</v>
      </c>
      <c r="AW16" s="30" t="s">
        <v>325</v>
      </c>
      <c r="AX16" s="30" t="s">
        <v>325</v>
      </c>
      <c r="AY16" s="30" t="s">
        <v>325</v>
      </c>
      <c r="AZ16" s="30" t="s">
        <v>325</v>
      </c>
      <c r="BA16" s="94" t="s">
        <v>139</v>
      </c>
      <c r="BB16" s="63">
        <v>95</v>
      </c>
    </row>
    <row r="17" spans="1:67" s="1" customFormat="1" ht="15" customHeight="1">
      <c r="A17" s="27">
        <f t="shared" si="0"/>
        <v>11</v>
      </c>
      <c r="B17" s="106" t="s">
        <v>238</v>
      </c>
      <c r="C17" s="88" t="s">
        <v>289</v>
      </c>
      <c r="D17" s="29">
        <v>1971</v>
      </c>
      <c r="E17" s="29">
        <v>2</v>
      </c>
      <c r="F17" s="30" t="s">
        <v>325</v>
      </c>
      <c r="G17" s="30" t="s">
        <v>369</v>
      </c>
      <c r="H17" s="51">
        <v>979.3</v>
      </c>
      <c r="I17" s="56">
        <v>896</v>
      </c>
      <c r="J17" s="57" t="s">
        <v>325</v>
      </c>
      <c r="K17" s="29">
        <v>22</v>
      </c>
      <c r="L17" s="32" t="s">
        <v>23</v>
      </c>
      <c r="M17" s="26" t="s">
        <v>226</v>
      </c>
      <c r="N17" s="26" t="s">
        <v>90</v>
      </c>
      <c r="O17" s="30" t="s">
        <v>325</v>
      </c>
      <c r="P17" s="30" t="s">
        <v>325</v>
      </c>
      <c r="Q17" s="38" t="s">
        <v>143</v>
      </c>
      <c r="R17" s="38" t="s">
        <v>91</v>
      </c>
      <c r="S17" s="30" t="s">
        <v>325</v>
      </c>
      <c r="T17" s="30" t="s">
        <v>325</v>
      </c>
      <c r="U17" s="34" t="s">
        <v>89</v>
      </c>
      <c r="V17" s="26" t="s">
        <v>90</v>
      </c>
      <c r="W17" s="30" t="s">
        <v>325</v>
      </c>
      <c r="X17" s="30" t="s">
        <v>325</v>
      </c>
      <c r="Y17" s="36" t="s">
        <v>232</v>
      </c>
      <c r="Z17" s="26" t="s">
        <v>90</v>
      </c>
      <c r="AA17" s="25">
        <v>2007</v>
      </c>
      <c r="AB17" s="30" t="s">
        <v>325</v>
      </c>
      <c r="AC17" s="38" t="s">
        <v>143</v>
      </c>
      <c r="AD17" s="38" t="s">
        <v>91</v>
      </c>
      <c r="AE17" s="31" t="s">
        <v>325</v>
      </c>
      <c r="AF17" s="31" t="s">
        <v>325</v>
      </c>
      <c r="AG17" s="36" t="s">
        <v>235</v>
      </c>
      <c r="AH17" s="30" t="s">
        <v>325</v>
      </c>
      <c r="AI17" s="30" t="s">
        <v>325</v>
      </c>
      <c r="AJ17" s="30" t="s">
        <v>143</v>
      </c>
      <c r="AK17" s="30" t="s">
        <v>325</v>
      </c>
      <c r="AL17" s="30" t="s">
        <v>325</v>
      </c>
      <c r="AM17" s="36" t="s">
        <v>188</v>
      </c>
      <c r="AN17" s="30" t="s">
        <v>325</v>
      </c>
      <c r="AO17" s="25">
        <v>10</v>
      </c>
      <c r="AP17" s="36" t="s">
        <v>182</v>
      </c>
      <c r="AQ17" s="30" t="s">
        <v>325</v>
      </c>
      <c r="AR17" s="25">
        <v>10</v>
      </c>
      <c r="AS17" s="36" t="s">
        <v>180</v>
      </c>
      <c r="AT17" s="30" t="s">
        <v>325</v>
      </c>
      <c r="AU17" s="25">
        <v>10</v>
      </c>
      <c r="AV17" s="36" t="s">
        <v>187</v>
      </c>
      <c r="AW17" s="30" t="s">
        <v>325</v>
      </c>
      <c r="AX17" s="30" t="s">
        <v>325</v>
      </c>
      <c r="AY17" s="30" t="s">
        <v>325</v>
      </c>
      <c r="AZ17" s="30" t="s">
        <v>325</v>
      </c>
      <c r="BA17" s="25" t="s">
        <v>120</v>
      </c>
      <c r="BB17" s="61">
        <v>95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1" customFormat="1" ht="17.25" customHeight="1">
      <c r="A18" s="27">
        <f t="shared" si="0"/>
        <v>12</v>
      </c>
      <c r="B18" s="106" t="s">
        <v>238</v>
      </c>
      <c r="C18" s="88" t="s">
        <v>300</v>
      </c>
      <c r="D18" s="29">
        <v>1971</v>
      </c>
      <c r="E18" s="29">
        <v>2</v>
      </c>
      <c r="F18" s="30" t="s">
        <v>325</v>
      </c>
      <c r="G18" s="30" t="s">
        <v>381</v>
      </c>
      <c r="H18" s="51">
        <v>776.3</v>
      </c>
      <c r="I18" s="56">
        <v>718</v>
      </c>
      <c r="J18" s="57" t="s">
        <v>325</v>
      </c>
      <c r="K18" s="29">
        <v>16</v>
      </c>
      <c r="L18" s="32" t="s">
        <v>23</v>
      </c>
      <c r="M18" s="26" t="s">
        <v>226</v>
      </c>
      <c r="N18" s="26" t="s">
        <v>90</v>
      </c>
      <c r="O18" s="30" t="s">
        <v>325</v>
      </c>
      <c r="P18" s="30" t="s">
        <v>325</v>
      </c>
      <c r="Q18" s="38" t="s">
        <v>143</v>
      </c>
      <c r="R18" s="38" t="s">
        <v>91</v>
      </c>
      <c r="S18" s="30" t="s">
        <v>325</v>
      </c>
      <c r="T18" s="30" t="s">
        <v>325</v>
      </c>
      <c r="U18" s="34" t="s">
        <v>89</v>
      </c>
      <c r="V18" s="36" t="s">
        <v>90</v>
      </c>
      <c r="W18" s="30" t="s">
        <v>325</v>
      </c>
      <c r="X18" s="30" t="s">
        <v>325</v>
      </c>
      <c r="Y18" s="36" t="s">
        <v>232</v>
      </c>
      <c r="Z18" s="26" t="s">
        <v>90</v>
      </c>
      <c r="AA18" s="30" t="s">
        <v>325</v>
      </c>
      <c r="AB18" s="30" t="s">
        <v>325</v>
      </c>
      <c r="AC18" s="38" t="s">
        <v>143</v>
      </c>
      <c r="AD18" s="38" t="s">
        <v>91</v>
      </c>
      <c r="AE18" s="31" t="s">
        <v>325</v>
      </c>
      <c r="AF18" s="31" t="s">
        <v>325</v>
      </c>
      <c r="AG18" s="36" t="s">
        <v>235</v>
      </c>
      <c r="AH18" s="30" t="s">
        <v>325</v>
      </c>
      <c r="AI18" s="30" t="s">
        <v>325</v>
      </c>
      <c r="AJ18" s="30" t="s">
        <v>143</v>
      </c>
      <c r="AK18" s="30" t="s">
        <v>325</v>
      </c>
      <c r="AL18" s="30" t="s">
        <v>325</v>
      </c>
      <c r="AM18" s="36" t="s">
        <v>196</v>
      </c>
      <c r="AN18" s="30" t="s">
        <v>325</v>
      </c>
      <c r="AO18" s="25">
        <v>10</v>
      </c>
      <c r="AP18" s="36" t="s">
        <v>182</v>
      </c>
      <c r="AQ18" s="30" t="s">
        <v>325</v>
      </c>
      <c r="AR18" s="25">
        <v>10</v>
      </c>
      <c r="AS18" s="36" t="s">
        <v>180</v>
      </c>
      <c r="AT18" s="25">
        <v>2006</v>
      </c>
      <c r="AU18" s="25">
        <v>20</v>
      </c>
      <c r="AV18" s="36" t="s">
        <v>218</v>
      </c>
      <c r="AW18" s="30" t="s">
        <v>325</v>
      </c>
      <c r="AX18" s="25">
        <v>10</v>
      </c>
      <c r="AY18" s="30" t="s">
        <v>325</v>
      </c>
      <c r="AZ18" s="30" t="s">
        <v>325</v>
      </c>
      <c r="BA18" s="25" t="s">
        <v>125</v>
      </c>
      <c r="BB18" s="61">
        <v>92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1" customFormat="1" ht="12.75" customHeight="1">
      <c r="A19" s="27">
        <f t="shared" si="0"/>
        <v>13</v>
      </c>
      <c r="B19" s="106" t="s">
        <v>238</v>
      </c>
      <c r="C19" s="88" t="s">
        <v>309</v>
      </c>
      <c r="D19" s="29">
        <v>1971</v>
      </c>
      <c r="E19" s="29">
        <v>2</v>
      </c>
      <c r="F19" s="30" t="s">
        <v>325</v>
      </c>
      <c r="G19" s="30" t="s">
        <v>390</v>
      </c>
      <c r="H19" s="51">
        <v>392.6</v>
      </c>
      <c r="I19" s="56">
        <v>356.9</v>
      </c>
      <c r="J19" s="57" t="s">
        <v>325</v>
      </c>
      <c r="K19" s="29">
        <v>8</v>
      </c>
      <c r="L19" s="32" t="s">
        <v>23</v>
      </c>
      <c r="M19" s="26" t="s">
        <v>226</v>
      </c>
      <c r="N19" s="38" t="s">
        <v>91</v>
      </c>
      <c r="O19" s="30" t="s">
        <v>325</v>
      </c>
      <c r="P19" s="30" t="s">
        <v>325</v>
      </c>
      <c r="Q19" s="38" t="s">
        <v>143</v>
      </c>
      <c r="R19" s="38" t="s">
        <v>91</v>
      </c>
      <c r="S19" s="30" t="s">
        <v>325</v>
      </c>
      <c r="T19" s="30" t="s">
        <v>325</v>
      </c>
      <c r="U19" s="34" t="s">
        <v>89</v>
      </c>
      <c r="V19" s="38" t="s">
        <v>143</v>
      </c>
      <c r="W19" s="30" t="s">
        <v>325</v>
      </c>
      <c r="X19" s="30" t="s">
        <v>325</v>
      </c>
      <c r="Y19" s="36" t="s">
        <v>232</v>
      </c>
      <c r="Z19" s="26" t="s">
        <v>90</v>
      </c>
      <c r="AA19" s="30" t="s">
        <v>325</v>
      </c>
      <c r="AB19" s="30" t="s">
        <v>325</v>
      </c>
      <c r="AC19" s="38" t="s">
        <v>143</v>
      </c>
      <c r="AD19" s="38" t="s">
        <v>91</v>
      </c>
      <c r="AE19" s="31" t="s">
        <v>325</v>
      </c>
      <c r="AF19" s="31" t="s">
        <v>325</v>
      </c>
      <c r="AG19" s="36" t="s">
        <v>235</v>
      </c>
      <c r="AH19" s="30" t="s">
        <v>325</v>
      </c>
      <c r="AI19" s="30" t="s">
        <v>325</v>
      </c>
      <c r="AJ19" s="30" t="s">
        <v>143</v>
      </c>
      <c r="AK19" s="30" t="s">
        <v>325</v>
      </c>
      <c r="AL19" s="30" t="s">
        <v>325</v>
      </c>
      <c r="AM19" s="36" t="s">
        <v>234</v>
      </c>
      <c r="AN19" s="30" t="s">
        <v>325</v>
      </c>
      <c r="AO19" s="25">
        <v>10</v>
      </c>
      <c r="AP19" s="36" t="s">
        <v>216</v>
      </c>
      <c r="AQ19" s="30" t="s">
        <v>325</v>
      </c>
      <c r="AR19" s="25">
        <v>10</v>
      </c>
      <c r="AS19" s="36" t="s">
        <v>180</v>
      </c>
      <c r="AT19" s="25">
        <v>2006</v>
      </c>
      <c r="AU19" s="25">
        <v>10</v>
      </c>
      <c r="AV19" s="36" t="s">
        <v>143</v>
      </c>
      <c r="AW19" s="30" t="s">
        <v>325</v>
      </c>
      <c r="AX19" s="30" t="s">
        <v>325</v>
      </c>
      <c r="AY19" s="30" t="s">
        <v>325</v>
      </c>
      <c r="AZ19" s="30" t="s">
        <v>325</v>
      </c>
      <c r="BA19" s="25" t="s">
        <v>325</v>
      </c>
      <c r="BB19" s="61">
        <v>99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1" customFormat="1" ht="12.75">
      <c r="A20" s="27">
        <f t="shared" si="0"/>
        <v>14</v>
      </c>
      <c r="B20" s="106" t="s">
        <v>238</v>
      </c>
      <c r="C20" s="88" t="s">
        <v>311</v>
      </c>
      <c r="D20" s="29">
        <v>1971</v>
      </c>
      <c r="E20" s="29">
        <v>2</v>
      </c>
      <c r="F20" s="30" t="s">
        <v>325</v>
      </c>
      <c r="G20" s="30" t="s">
        <v>392</v>
      </c>
      <c r="H20" s="51">
        <v>378.6</v>
      </c>
      <c r="I20" s="56">
        <v>349.5</v>
      </c>
      <c r="J20" s="57" t="s">
        <v>325</v>
      </c>
      <c r="K20" s="29">
        <v>8</v>
      </c>
      <c r="L20" s="32" t="s">
        <v>20</v>
      </c>
      <c r="M20" s="26" t="s">
        <v>226</v>
      </c>
      <c r="N20" s="38" t="s">
        <v>91</v>
      </c>
      <c r="O20" s="30" t="s">
        <v>325</v>
      </c>
      <c r="P20" s="30" t="s">
        <v>325</v>
      </c>
      <c r="Q20" s="38" t="s">
        <v>143</v>
      </c>
      <c r="R20" s="38" t="s">
        <v>91</v>
      </c>
      <c r="S20" s="30" t="s">
        <v>325</v>
      </c>
      <c r="T20" s="30" t="s">
        <v>325</v>
      </c>
      <c r="U20" s="34" t="s">
        <v>89</v>
      </c>
      <c r="V20" s="38" t="s">
        <v>143</v>
      </c>
      <c r="W20" s="30" t="s">
        <v>325</v>
      </c>
      <c r="X20" s="30" t="s">
        <v>325</v>
      </c>
      <c r="Y20" s="36" t="s">
        <v>232</v>
      </c>
      <c r="Z20" s="26" t="s">
        <v>90</v>
      </c>
      <c r="AA20" s="30" t="s">
        <v>325</v>
      </c>
      <c r="AB20" s="30" t="s">
        <v>325</v>
      </c>
      <c r="AC20" s="38" t="s">
        <v>143</v>
      </c>
      <c r="AD20" s="38" t="s">
        <v>91</v>
      </c>
      <c r="AE20" s="31" t="s">
        <v>325</v>
      </c>
      <c r="AF20" s="31" t="s">
        <v>325</v>
      </c>
      <c r="AG20" s="36" t="s">
        <v>235</v>
      </c>
      <c r="AH20" s="30" t="s">
        <v>325</v>
      </c>
      <c r="AI20" s="30" t="s">
        <v>325</v>
      </c>
      <c r="AJ20" s="30" t="s">
        <v>143</v>
      </c>
      <c r="AK20" s="30" t="s">
        <v>325</v>
      </c>
      <c r="AL20" s="30" t="s">
        <v>325</v>
      </c>
      <c r="AM20" s="36" t="s">
        <v>178</v>
      </c>
      <c r="AN20" s="30" t="s">
        <v>325</v>
      </c>
      <c r="AO20" s="25">
        <v>10</v>
      </c>
      <c r="AP20" s="36" t="s">
        <v>182</v>
      </c>
      <c r="AQ20" s="30" t="s">
        <v>325</v>
      </c>
      <c r="AR20" s="25">
        <v>10</v>
      </c>
      <c r="AS20" s="36" t="s">
        <v>180</v>
      </c>
      <c r="AT20" s="25">
        <v>2012</v>
      </c>
      <c r="AU20" s="25">
        <v>10</v>
      </c>
      <c r="AV20" s="36" t="s">
        <v>143</v>
      </c>
      <c r="AW20" s="30" t="s">
        <v>325</v>
      </c>
      <c r="AX20" s="30" t="s">
        <v>325</v>
      </c>
      <c r="AY20" s="30" t="s">
        <v>325</v>
      </c>
      <c r="AZ20" s="30" t="s">
        <v>325</v>
      </c>
      <c r="BA20" s="25" t="s">
        <v>325</v>
      </c>
      <c r="BB20" s="61">
        <v>100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1" customFormat="1" ht="12.75">
      <c r="A21" s="27">
        <f t="shared" si="0"/>
        <v>15</v>
      </c>
      <c r="B21" s="106" t="s">
        <v>238</v>
      </c>
      <c r="C21" s="87" t="s">
        <v>313</v>
      </c>
      <c r="D21" s="25">
        <v>1971</v>
      </c>
      <c r="E21" s="29">
        <v>2</v>
      </c>
      <c r="F21" s="30" t="s">
        <v>325</v>
      </c>
      <c r="G21" s="30" t="s">
        <v>394</v>
      </c>
      <c r="H21" s="51">
        <v>395.9</v>
      </c>
      <c r="I21" s="56">
        <v>368.3</v>
      </c>
      <c r="J21" s="57" t="s">
        <v>325</v>
      </c>
      <c r="K21" s="29">
        <v>8</v>
      </c>
      <c r="L21" s="32" t="s">
        <v>52</v>
      </c>
      <c r="M21" s="26" t="s">
        <v>226</v>
      </c>
      <c r="N21" s="26" t="s">
        <v>90</v>
      </c>
      <c r="O21" s="30" t="s">
        <v>325</v>
      </c>
      <c r="P21" s="30" t="s">
        <v>325</v>
      </c>
      <c r="Q21" s="38" t="s">
        <v>143</v>
      </c>
      <c r="R21" s="38" t="s">
        <v>91</v>
      </c>
      <c r="S21" s="30" t="s">
        <v>325</v>
      </c>
      <c r="T21" s="30" t="s">
        <v>325</v>
      </c>
      <c r="U21" s="34" t="s">
        <v>89</v>
      </c>
      <c r="V21" s="38" t="s">
        <v>90</v>
      </c>
      <c r="W21" s="145">
        <v>2011</v>
      </c>
      <c r="X21" s="30" t="s">
        <v>325</v>
      </c>
      <c r="Y21" s="36" t="s">
        <v>232</v>
      </c>
      <c r="Z21" s="26" t="s">
        <v>90</v>
      </c>
      <c r="AA21" s="30" t="s">
        <v>325</v>
      </c>
      <c r="AB21" s="30" t="s">
        <v>325</v>
      </c>
      <c r="AC21" s="38" t="s">
        <v>143</v>
      </c>
      <c r="AD21" s="38" t="s">
        <v>91</v>
      </c>
      <c r="AE21" s="31" t="s">
        <v>325</v>
      </c>
      <c r="AF21" s="31" t="s">
        <v>325</v>
      </c>
      <c r="AG21" s="36" t="s">
        <v>235</v>
      </c>
      <c r="AH21" s="25">
        <v>2011</v>
      </c>
      <c r="AI21" s="30" t="s">
        <v>325</v>
      </c>
      <c r="AJ21" s="30" t="s">
        <v>143</v>
      </c>
      <c r="AK21" s="30" t="s">
        <v>325</v>
      </c>
      <c r="AL21" s="30" t="s">
        <v>325</v>
      </c>
      <c r="AM21" s="36" t="s">
        <v>178</v>
      </c>
      <c r="AN21" s="30" t="s">
        <v>325</v>
      </c>
      <c r="AO21" s="25">
        <v>10</v>
      </c>
      <c r="AP21" s="36" t="s">
        <v>182</v>
      </c>
      <c r="AQ21" s="30" t="s">
        <v>325</v>
      </c>
      <c r="AR21" s="25">
        <v>10</v>
      </c>
      <c r="AS21" s="36" t="s">
        <v>180</v>
      </c>
      <c r="AT21" s="25">
        <v>2012</v>
      </c>
      <c r="AU21" s="25">
        <v>10</v>
      </c>
      <c r="AV21" s="36" t="s">
        <v>143</v>
      </c>
      <c r="AW21" s="30" t="s">
        <v>325</v>
      </c>
      <c r="AX21" s="30" t="s">
        <v>325</v>
      </c>
      <c r="AY21" s="30" t="s">
        <v>325</v>
      </c>
      <c r="AZ21" s="30" t="s">
        <v>325</v>
      </c>
      <c r="BA21" s="25" t="s">
        <v>325</v>
      </c>
      <c r="BB21" s="61">
        <v>109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54" ht="14.25" customHeight="1">
      <c r="A22" s="27">
        <f t="shared" si="0"/>
        <v>16</v>
      </c>
      <c r="B22" s="106" t="s">
        <v>238</v>
      </c>
      <c r="C22" s="87" t="s">
        <v>449</v>
      </c>
      <c r="D22" s="33">
        <v>1971</v>
      </c>
      <c r="E22" s="33">
        <v>2</v>
      </c>
      <c r="F22" s="30" t="s">
        <v>325</v>
      </c>
      <c r="G22" s="30" t="s">
        <v>325</v>
      </c>
      <c r="H22" s="51">
        <v>749.9</v>
      </c>
      <c r="I22" s="51">
        <v>631.8</v>
      </c>
      <c r="J22" s="51">
        <v>58.6</v>
      </c>
      <c r="K22" s="25">
        <v>15</v>
      </c>
      <c r="L22" s="25" t="s">
        <v>20</v>
      </c>
      <c r="M22" s="38" t="s">
        <v>143</v>
      </c>
      <c r="N22" s="38" t="s">
        <v>91</v>
      </c>
      <c r="O22" s="30" t="s">
        <v>325</v>
      </c>
      <c r="P22" s="30" t="s">
        <v>325</v>
      </c>
      <c r="Q22" s="38" t="s">
        <v>143</v>
      </c>
      <c r="R22" s="38" t="s">
        <v>91</v>
      </c>
      <c r="S22" s="30" t="s">
        <v>325</v>
      </c>
      <c r="T22" s="30" t="s">
        <v>325</v>
      </c>
      <c r="U22" s="143" t="s">
        <v>89</v>
      </c>
      <c r="V22" s="144" t="s">
        <v>90</v>
      </c>
      <c r="W22" s="30" t="s">
        <v>325</v>
      </c>
      <c r="X22" s="30" t="s">
        <v>325</v>
      </c>
      <c r="Y22" s="36" t="s">
        <v>232</v>
      </c>
      <c r="Z22" s="26" t="s">
        <v>90</v>
      </c>
      <c r="AA22" s="30" t="s">
        <v>325</v>
      </c>
      <c r="AB22" s="30" t="s">
        <v>325</v>
      </c>
      <c r="AC22" s="38" t="s">
        <v>143</v>
      </c>
      <c r="AD22" s="38" t="s">
        <v>91</v>
      </c>
      <c r="AE22" s="31" t="s">
        <v>325</v>
      </c>
      <c r="AF22" s="31" t="s">
        <v>325</v>
      </c>
      <c r="AG22" s="142" t="s">
        <v>235</v>
      </c>
      <c r="AH22" s="30" t="s">
        <v>325</v>
      </c>
      <c r="AI22" s="30" t="s">
        <v>325</v>
      </c>
      <c r="AJ22" s="30" t="s">
        <v>143</v>
      </c>
      <c r="AK22" s="30" t="s">
        <v>325</v>
      </c>
      <c r="AL22" s="30" t="s">
        <v>325</v>
      </c>
      <c r="AM22" s="62" t="s">
        <v>225</v>
      </c>
      <c r="AN22" s="30" t="s">
        <v>325</v>
      </c>
      <c r="AO22" s="32">
        <v>35</v>
      </c>
      <c r="AP22" s="26" t="s">
        <v>182</v>
      </c>
      <c r="AQ22" s="30" t="s">
        <v>325</v>
      </c>
      <c r="AR22" s="32">
        <v>30</v>
      </c>
      <c r="AS22" s="26" t="s">
        <v>180</v>
      </c>
      <c r="AT22" s="141">
        <v>2011</v>
      </c>
      <c r="AU22" s="32">
        <v>30</v>
      </c>
      <c r="AV22" s="26" t="s">
        <v>143</v>
      </c>
      <c r="AW22" s="30" t="s">
        <v>325</v>
      </c>
      <c r="AX22" s="30" t="s">
        <v>325</v>
      </c>
      <c r="AY22" s="30" t="s">
        <v>325</v>
      </c>
      <c r="AZ22" s="30" t="s">
        <v>325</v>
      </c>
      <c r="BA22" s="94" t="s">
        <v>130</v>
      </c>
      <c r="BB22" s="63">
        <v>88</v>
      </c>
    </row>
    <row r="23" spans="1:54" ht="12.75">
      <c r="A23" s="27">
        <f t="shared" si="0"/>
        <v>17</v>
      </c>
      <c r="B23" s="106" t="s">
        <v>238</v>
      </c>
      <c r="C23" s="34" t="s">
        <v>450</v>
      </c>
      <c r="D23" s="32">
        <v>1971</v>
      </c>
      <c r="E23" s="32">
        <v>2</v>
      </c>
      <c r="F23" s="30" t="s">
        <v>325</v>
      </c>
      <c r="G23" s="30" t="s">
        <v>3</v>
      </c>
      <c r="H23" s="53">
        <v>391.2</v>
      </c>
      <c r="I23" s="53">
        <v>357.7</v>
      </c>
      <c r="J23" s="53" t="s">
        <v>325</v>
      </c>
      <c r="K23" s="32">
        <v>8</v>
      </c>
      <c r="L23" s="32" t="s">
        <v>71</v>
      </c>
      <c r="M23" s="26" t="s">
        <v>226</v>
      </c>
      <c r="N23" s="38" t="s">
        <v>91</v>
      </c>
      <c r="O23" s="30" t="s">
        <v>325</v>
      </c>
      <c r="P23" s="30" t="s">
        <v>325</v>
      </c>
      <c r="Q23" s="38" t="s">
        <v>143</v>
      </c>
      <c r="R23" s="38" t="s">
        <v>91</v>
      </c>
      <c r="S23" s="30" t="s">
        <v>325</v>
      </c>
      <c r="T23" s="30" t="s">
        <v>325</v>
      </c>
      <c r="U23" s="34" t="s">
        <v>89</v>
      </c>
      <c r="V23" s="38" t="s">
        <v>143</v>
      </c>
      <c r="W23" s="30" t="s">
        <v>325</v>
      </c>
      <c r="X23" s="30" t="s">
        <v>325</v>
      </c>
      <c r="Y23" s="36" t="s">
        <v>232</v>
      </c>
      <c r="Z23" s="26" t="s">
        <v>90</v>
      </c>
      <c r="AA23" s="30" t="s">
        <v>325</v>
      </c>
      <c r="AB23" s="30" t="s">
        <v>325</v>
      </c>
      <c r="AC23" s="38" t="s">
        <v>143</v>
      </c>
      <c r="AD23" s="38" t="s">
        <v>91</v>
      </c>
      <c r="AE23" s="31" t="s">
        <v>325</v>
      </c>
      <c r="AF23" s="31" t="s">
        <v>325</v>
      </c>
      <c r="AG23" s="36" t="s">
        <v>235</v>
      </c>
      <c r="AH23" s="32">
        <v>2009</v>
      </c>
      <c r="AI23" s="30" t="s">
        <v>325</v>
      </c>
      <c r="AJ23" s="30" t="s">
        <v>143</v>
      </c>
      <c r="AK23" s="30" t="s">
        <v>325</v>
      </c>
      <c r="AL23" s="30" t="s">
        <v>325</v>
      </c>
      <c r="AM23" s="38" t="s">
        <v>178</v>
      </c>
      <c r="AN23" s="30" t="s">
        <v>325</v>
      </c>
      <c r="AO23" s="32">
        <v>20</v>
      </c>
      <c r="AP23" s="26" t="s">
        <v>182</v>
      </c>
      <c r="AQ23" s="30" t="s">
        <v>325</v>
      </c>
      <c r="AR23" s="32">
        <v>20</v>
      </c>
      <c r="AS23" s="26" t="s">
        <v>180</v>
      </c>
      <c r="AT23" s="30" t="s">
        <v>325</v>
      </c>
      <c r="AU23" s="32">
        <v>20</v>
      </c>
      <c r="AV23" s="26" t="s">
        <v>143</v>
      </c>
      <c r="AW23" s="30" t="s">
        <v>325</v>
      </c>
      <c r="AX23" s="30" t="s">
        <v>325</v>
      </c>
      <c r="AY23" s="30" t="s">
        <v>325</v>
      </c>
      <c r="AZ23" s="30" t="s">
        <v>325</v>
      </c>
      <c r="BA23" s="32" t="s">
        <v>325</v>
      </c>
      <c r="BB23" s="63">
        <v>46</v>
      </c>
    </row>
    <row r="24" spans="1:67" s="1" customFormat="1" ht="12.75">
      <c r="A24" s="27">
        <f t="shared" si="0"/>
        <v>18</v>
      </c>
      <c r="B24" s="106" t="s">
        <v>238</v>
      </c>
      <c r="C24" s="86" t="s">
        <v>247</v>
      </c>
      <c r="D24" s="25">
        <v>1972</v>
      </c>
      <c r="E24" s="25">
        <v>2</v>
      </c>
      <c r="F24" s="25">
        <v>270772</v>
      </c>
      <c r="G24" s="30" t="s">
        <v>325</v>
      </c>
      <c r="H24" s="51">
        <v>525.1</v>
      </c>
      <c r="I24" s="51">
        <v>468.3</v>
      </c>
      <c r="J24" s="53" t="s">
        <v>325</v>
      </c>
      <c r="K24" s="25">
        <v>8</v>
      </c>
      <c r="L24" s="32" t="s">
        <v>23</v>
      </c>
      <c r="M24" s="26" t="s">
        <v>226</v>
      </c>
      <c r="N24" s="38" t="s">
        <v>91</v>
      </c>
      <c r="O24" s="30" t="s">
        <v>325</v>
      </c>
      <c r="P24" s="30" t="s">
        <v>325</v>
      </c>
      <c r="Q24" s="38" t="s">
        <v>143</v>
      </c>
      <c r="R24" s="38" t="s">
        <v>91</v>
      </c>
      <c r="S24" s="30" t="s">
        <v>325</v>
      </c>
      <c r="T24" s="30" t="s">
        <v>325</v>
      </c>
      <c r="U24" s="34" t="s">
        <v>89</v>
      </c>
      <c r="V24" s="36" t="s">
        <v>90</v>
      </c>
      <c r="W24" s="30" t="s">
        <v>325</v>
      </c>
      <c r="X24" s="30" t="s">
        <v>325</v>
      </c>
      <c r="Y24" s="36" t="s">
        <v>232</v>
      </c>
      <c r="Z24" s="26" t="s">
        <v>90</v>
      </c>
      <c r="AA24" s="30" t="s">
        <v>325</v>
      </c>
      <c r="AB24" s="30" t="s">
        <v>325</v>
      </c>
      <c r="AC24" s="38" t="s">
        <v>143</v>
      </c>
      <c r="AD24" s="38" t="s">
        <v>91</v>
      </c>
      <c r="AE24" s="31" t="s">
        <v>325</v>
      </c>
      <c r="AF24" s="31" t="s">
        <v>325</v>
      </c>
      <c r="AG24" s="36" t="s">
        <v>235</v>
      </c>
      <c r="AH24" s="30" t="s">
        <v>325</v>
      </c>
      <c r="AI24" s="30" t="s">
        <v>325</v>
      </c>
      <c r="AJ24" s="30" t="s">
        <v>143</v>
      </c>
      <c r="AK24" s="30" t="s">
        <v>325</v>
      </c>
      <c r="AL24" s="30" t="s">
        <v>325</v>
      </c>
      <c r="AM24" s="36" t="s">
        <v>178</v>
      </c>
      <c r="AN24" s="30" t="s">
        <v>325</v>
      </c>
      <c r="AO24" s="25">
        <v>5</v>
      </c>
      <c r="AP24" s="36" t="s">
        <v>182</v>
      </c>
      <c r="AQ24" s="30" t="s">
        <v>325</v>
      </c>
      <c r="AR24" s="25">
        <v>5</v>
      </c>
      <c r="AS24" s="36" t="s">
        <v>180</v>
      </c>
      <c r="AT24" s="141">
        <v>2013</v>
      </c>
      <c r="AU24" s="25">
        <v>5</v>
      </c>
      <c r="AV24" s="36" t="s">
        <v>143</v>
      </c>
      <c r="AW24" s="30" t="s">
        <v>325</v>
      </c>
      <c r="AX24" s="30" t="s">
        <v>325</v>
      </c>
      <c r="AY24" s="30" t="s">
        <v>325</v>
      </c>
      <c r="AZ24" s="30" t="s">
        <v>325</v>
      </c>
      <c r="BA24" s="25" t="s">
        <v>325</v>
      </c>
      <c r="BB24" s="61">
        <v>96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1" customFormat="1" ht="15" customHeight="1">
      <c r="A25" s="27">
        <f t="shared" si="0"/>
        <v>19</v>
      </c>
      <c r="B25" s="106" t="s">
        <v>238</v>
      </c>
      <c r="C25" s="88" t="s">
        <v>271</v>
      </c>
      <c r="D25" s="29">
        <v>1972</v>
      </c>
      <c r="E25" s="29">
        <v>2</v>
      </c>
      <c r="F25" s="30" t="s">
        <v>325</v>
      </c>
      <c r="G25" s="30" t="s">
        <v>353</v>
      </c>
      <c r="H25" s="51">
        <v>413.8</v>
      </c>
      <c r="I25" s="56">
        <v>372.6</v>
      </c>
      <c r="J25" s="57" t="s">
        <v>325</v>
      </c>
      <c r="K25" s="29">
        <v>8</v>
      </c>
      <c r="L25" s="32" t="s">
        <v>37</v>
      </c>
      <c r="M25" s="26" t="s">
        <v>226</v>
      </c>
      <c r="N25" s="26" t="s">
        <v>90</v>
      </c>
      <c r="O25" s="25">
        <v>2008</v>
      </c>
      <c r="P25" s="30" t="s">
        <v>325</v>
      </c>
      <c r="Q25" s="38" t="s">
        <v>143</v>
      </c>
      <c r="R25" s="38" t="s">
        <v>91</v>
      </c>
      <c r="S25" s="30" t="s">
        <v>325</v>
      </c>
      <c r="T25" s="30" t="s">
        <v>325</v>
      </c>
      <c r="U25" s="34" t="s">
        <v>89</v>
      </c>
      <c r="V25" s="38" t="s">
        <v>143</v>
      </c>
      <c r="W25" s="30" t="s">
        <v>325</v>
      </c>
      <c r="X25" s="30" t="s">
        <v>325</v>
      </c>
      <c r="Y25" s="36" t="s">
        <v>232</v>
      </c>
      <c r="Z25" s="26" t="s">
        <v>90</v>
      </c>
      <c r="AA25" s="30" t="s">
        <v>325</v>
      </c>
      <c r="AB25" s="30" t="s">
        <v>325</v>
      </c>
      <c r="AC25" s="38" t="s">
        <v>143</v>
      </c>
      <c r="AD25" s="38" t="s">
        <v>91</v>
      </c>
      <c r="AE25" s="31" t="s">
        <v>325</v>
      </c>
      <c r="AF25" s="31" t="s">
        <v>325</v>
      </c>
      <c r="AG25" s="36" t="s">
        <v>235</v>
      </c>
      <c r="AH25" s="30" t="s">
        <v>325</v>
      </c>
      <c r="AI25" s="30" t="s">
        <v>325</v>
      </c>
      <c r="AJ25" s="30" t="s">
        <v>143</v>
      </c>
      <c r="AK25" s="30" t="s">
        <v>325</v>
      </c>
      <c r="AL25" s="30" t="s">
        <v>325</v>
      </c>
      <c r="AM25" s="36" t="s">
        <v>178</v>
      </c>
      <c r="AN25" s="30" t="s">
        <v>325</v>
      </c>
      <c r="AO25" s="25">
        <v>5</v>
      </c>
      <c r="AP25" s="36" t="s">
        <v>200</v>
      </c>
      <c r="AQ25" s="30" t="s">
        <v>325</v>
      </c>
      <c r="AR25" s="25">
        <v>5</v>
      </c>
      <c r="AS25" s="36" t="s">
        <v>180</v>
      </c>
      <c r="AT25" s="30" t="s">
        <v>325</v>
      </c>
      <c r="AU25" s="25">
        <v>5</v>
      </c>
      <c r="AV25" s="36" t="s">
        <v>143</v>
      </c>
      <c r="AW25" s="30" t="s">
        <v>325</v>
      </c>
      <c r="AX25" s="30" t="s">
        <v>325</v>
      </c>
      <c r="AY25" s="30" t="s">
        <v>325</v>
      </c>
      <c r="AZ25" s="30" t="s">
        <v>325</v>
      </c>
      <c r="BA25" s="25" t="s">
        <v>110</v>
      </c>
      <c r="BB25" s="61">
        <v>112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1" customFormat="1" ht="15.75" customHeight="1">
      <c r="A26" s="27">
        <f t="shared" si="0"/>
        <v>20</v>
      </c>
      <c r="B26" s="106" t="s">
        <v>238</v>
      </c>
      <c r="C26" s="88" t="s">
        <v>283</v>
      </c>
      <c r="D26" s="29">
        <v>1972</v>
      </c>
      <c r="E26" s="29">
        <v>2</v>
      </c>
      <c r="F26" s="29">
        <v>235210</v>
      </c>
      <c r="G26" s="30" t="s">
        <v>364</v>
      </c>
      <c r="H26" s="51">
        <v>989.1</v>
      </c>
      <c r="I26" s="56">
        <v>898.9</v>
      </c>
      <c r="J26" s="57" t="s">
        <v>325</v>
      </c>
      <c r="K26" s="29">
        <v>22</v>
      </c>
      <c r="L26" s="32" t="s">
        <v>23</v>
      </c>
      <c r="M26" s="26" t="s">
        <v>226</v>
      </c>
      <c r="N26" s="26" t="s">
        <v>90</v>
      </c>
      <c r="O26" s="30" t="s">
        <v>325</v>
      </c>
      <c r="P26" s="30" t="s">
        <v>325</v>
      </c>
      <c r="Q26" s="38" t="s">
        <v>143</v>
      </c>
      <c r="R26" s="38" t="s">
        <v>91</v>
      </c>
      <c r="S26" s="30" t="s">
        <v>325</v>
      </c>
      <c r="T26" s="30" t="s">
        <v>325</v>
      </c>
      <c r="U26" s="34" t="s">
        <v>89</v>
      </c>
      <c r="V26" s="38" t="s">
        <v>90</v>
      </c>
      <c r="W26" s="30" t="s">
        <v>325</v>
      </c>
      <c r="X26" s="30" t="s">
        <v>325</v>
      </c>
      <c r="Y26" s="36" t="s">
        <v>232</v>
      </c>
      <c r="Z26" s="26" t="s">
        <v>90</v>
      </c>
      <c r="AA26" s="30" t="s">
        <v>325</v>
      </c>
      <c r="AB26" s="30" t="s">
        <v>325</v>
      </c>
      <c r="AC26" s="38" t="s">
        <v>143</v>
      </c>
      <c r="AD26" s="38" t="s">
        <v>91</v>
      </c>
      <c r="AE26" s="31" t="s">
        <v>325</v>
      </c>
      <c r="AF26" s="31" t="s">
        <v>325</v>
      </c>
      <c r="AG26" s="36" t="s">
        <v>235</v>
      </c>
      <c r="AH26" s="30" t="s">
        <v>325</v>
      </c>
      <c r="AI26" s="30" t="s">
        <v>325</v>
      </c>
      <c r="AJ26" s="30" t="s">
        <v>143</v>
      </c>
      <c r="AK26" s="30" t="s">
        <v>325</v>
      </c>
      <c r="AL26" s="30" t="s">
        <v>325</v>
      </c>
      <c r="AM26" s="36" t="s">
        <v>178</v>
      </c>
      <c r="AN26" s="30" t="s">
        <v>325</v>
      </c>
      <c r="AO26" s="25">
        <v>5</v>
      </c>
      <c r="AP26" s="36" t="s">
        <v>182</v>
      </c>
      <c r="AQ26" s="30" t="s">
        <v>325</v>
      </c>
      <c r="AR26" s="25">
        <v>5</v>
      </c>
      <c r="AS26" s="36" t="s">
        <v>180</v>
      </c>
      <c r="AT26" s="30" t="s">
        <v>325</v>
      </c>
      <c r="AU26" s="25">
        <v>5</v>
      </c>
      <c r="AV26" s="36" t="s">
        <v>143</v>
      </c>
      <c r="AW26" s="30" t="s">
        <v>325</v>
      </c>
      <c r="AX26" s="30" t="s">
        <v>325</v>
      </c>
      <c r="AY26" s="30" t="s">
        <v>325</v>
      </c>
      <c r="AZ26" s="30" t="s">
        <v>325</v>
      </c>
      <c r="BA26" s="25" t="s">
        <v>118</v>
      </c>
      <c r="BB26" s="61">
        <v>99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1" customFormat="1" ht="12.75">
      <c r="A27" s="27">
        <f t="shared" si="0"/>
        <v>21</v>
      </c>
      <c r="B27" s="106" t="s">
        <v>238</v>
      </c>
      <c r="C27" s="88" t="s">
        <v>302</v>
      </c>
      <c r="D27" s="29">
        <v>1972</v>
      </c>
      <c r="E27" s="29">
        <v>2</v>
      </c>
      <c r="F27" s="30" t="s">
        <v>325</v>
      </c>
      <c r="G27" s="30" t="s">
        <v>382</v>
      </c>
      <c r="H27" s="51">
        <v>772</v>
      </c>
      <c r="I27" s="56">
        <v>723.5</v>
      </c>
      <c r="J27" s="57" t="s">
        <v>325</v>
      </c>
      <c r="K27" s="29">
        <v>16</v>
      </c>
      <c r="L27" s="32" t="s">
        <v>50</v>
      </c>
      <c r="M27" s="26" t="s">
        <v>226</v>
      </c>
      <c r="N27" s="26" t="s">
        <v>90</v>
      </c>
      <c r="O27" s="30" t="s">
        <v>325</v>
      </c>
      <c r="P27" s="30" t="s">
        <v>325</v>
      </c>
      <c r="Q27" s="38" t="s">
        <v>143</v>
      </c>
      <c r="R27" s="38" t="s">
        <v>91</v>
      </c>
      <c r="S27" s="30" t="s">
        <v>325</v>
      </c>
      <c r="T27" s="30" t="s">
        <v>325</v>
      </c>
      <c r="U27" s="34" t="s">
        <v>89</v>
      </c>
      <c r="V27" s="38" t="s">
        <v>90</v>
      </c>
      <c r="W27" s="30" t="s">
        <v>325</v>
      </c>
      <c r="X27" s="30" t="s">
        <v>325</v>
      </c>
      <c r="Y27" s="36" t="s">
        <v>232</v>
      </c>
      <c r="Z27" s="26" t="s">
        <v>90</v>
      </c>
      <c r="AA27" s="30" t="s">
        <v>325</v>
      </c>
      <c r="AB27" s="30" t="s">
        <v>325</v>
      </c>
      <c r="AC27" s="38" t="s">
        <v>143</v>
      </c>
      <c r="AD27" s="38" t="s">
        <v>91</v>
      </c>
      <c r="AE27" s="31" t="s">
        <v>325</v>
      </c>
      <c r="AF27" s="31" t="s">
        <v>325</v>
      </c>
      <c r="AG27" s="36" t="s">
        <v>235</v>
      </c>
      <c r="AH27" s="30" t="s">
        <v>325</v>
      </c>
      <c r="AI27" s="30" t="s">
        <v>325</v>
      </c>
      <c r="AJ27" s="30" t="s">
        <v>143</v>
      </c>
      <c r="AK27" s="30" t="s">
        <v>325</v>
      </c>
      <c r="AL27" s="30" t="s">
        <v>325</v>
      </c>
      <c r="AM27" s="36" t="s">
        <v>178</v>
      </c>
      <c r="AN27" s="30" t="s">
        <v>325</v>
      </c>
      <c r="AO27" s="30" t="s">
        <v>325</v>
      </c>
      <c r="AP27" s="36" t="s">
        <v>182</v>
      </c>
      <c r="AQ27" s="30" t="s">
        <v>325</v>
      </c>
      <c r="AR27" s="30" t="s">
        <v>325</v>
      </c>
      <c r="AS27" s="36" t="s">
        <v>180</v>
      </c>
      <c r="AT27" s="30" t="s">
        <v>325</v>
      </c>
      <c r="AU27" s="30" t="s">
        <v>325</v>
      </c>
      <c r="AV27" s="36" t="s">
        <v>143</v>
      </c>
      <c r="AW27" s="30" t="s">
        <v>325</v>
      </c>
      <c r="AX27" s="30" t="s">
        <v>325</v>
      </c>
      <c r="AY27" s="30" t="s">
        <v>325</v>
      </c>
      <c r="AZ27" s="30" t="s">
        <v>325</v>
      </c>
      <c r="BA27" s="25" t="s">
        <v>325</v>
      </c>
      <c r="BB27" s="61">
        <v>99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1" customFormat="1" ht="15.75" customHeight="1">
      <c r="A28" s="27">
        <f t="shared" si="0"/>
        <v>22</v>
      </c>
      <c r="B28" s="106" t="s">
        <v>238</v>
      </c>
      <c r="C28" s="88" t="s">
        <v>307</v>
      </c>
      <c r="D28" s="29">
        <v>1972</v>
      </c>
      <c r="E28" s="29">
        <v>3</v>
      </c>
      <c r="F28" s="30" t="s">
        <v>325</v>
      </c>
      <c r="G28" s="30" t="s">
        <v>387</v>
      </c>
      <c r="H28" s="51">
        <v>1159.5</v>
      </c>
      <c r="I28" s="56">
        <v>1068</v>
      </c>
      <c r="J28" s="57" t="s">
        <v>325</v>
      </c>
      <c r="K28" s="29">
        <v>24</v>
      </c>
      <c r="L28" s="32" t="s">
        <v>20</v>
      </c>
      <c r="M28" s="26" t="s">
        <v>226</v>
      </c>
      <c r="N28" s="38" t="s">
        <v>91</v>
      </c>
      <c r="O28" s="30" t="s">
        <v>325</v>
      </c>
      <c r="P28" s="30" t="s">
        <v>325</v>
      </c>
      <c r="Q28" s="38" t="s">
        <v>143</v>
      </c>
      <c r="R28" s="38" t="s">
        <v>91</v>
      </c>
      <c r="S28" s="30" t="s">
        <v>325</v>
      </c>
      <c r="T28" s="30" t="s">
        <v>325</v>
      </c>
      <c r="U28" s="34" t="s">
        <v>89</v>
      </c>
      <c r="V28" s="36" t="s">
        <v>90</v>
      </c>
      <c r="W28" s="25">
        <v>2012</v>
      </c>
      <c r="X28" s="30" t="s">
        <v>325</v>
      </c>
      <c r="Y28" s="36" t="s">
        <v>231</v>
      </c>
      <c r="Z28" s="26" t="s">
        <v>90</v>
      </c>
      <c r="AA28" s="30" t="s">
        <v>325</v>
      </c>
      <c r="AB28" s="30" t="s">
        <v>325</v>
      </c>
      <c r="AC28" s="38" t="s">
        <v>143</v>
      </c>
      <c r="AD28" s="38" t="s">
        <v>91</v>
      </c>
      <c r="AE28" s="31" t="s">
        <v>325</v>
      </c>
      <c r="AF28" s="31" t="s">
        <v>325</v>
      </c>
      <c r="AG28" s="36" t="s">
        <v>235</v>
      </c>
      <c r="AH28" s="25">
        <v>2012</v>
      </c>
      <c r="AI28" s="30" t="s">
        <v>325</v>
      </c>
      <c r="AJ28" s="30" t="s">
        <v>143</v>
      </c>
      <c r="AK28" s="30" t="s">
        <v>325</v>
      </c>
      <c r="AL28" s="30" t="s">
        <v>325</v>
      </c>
      <c r="AM28" s="36" t="s">
        <v>178</v>
      </c>
      <c r="AN28" s="30" t="s">
        <v>325</v>
      </c>
      <c r="AO28" s="25">
        <v>5</v>
      </c>
      <c r="AP28" s="36" t="s">
        <v>182</v>
      </c>
      <c r="AQ28" s="30" t="s">
        <v>325</v>
      </c>
      <c r="AR28" s="25">
        <v>5</v>
      </c>
      <c r="AS28" s="36" t="s">
        <v>180</v>
      </c>
      <c r="AT28" s="25">
        <v>2006</v>
      </c>
      <c r="AU28" s="25">
        <v>5</v>
      </c>
      <c r="AV28" s="36" t="s">
        <v>143</v>
      </c>
      <c r="AW28" s="30" t="s">
        <v>325</v>
      </c>
      <c r="AX28" s="30" t="s">
        <v>325</v>
      </c>
      <c r="AY28" s="30" t="s">
        <v>325</v>
      </c>
      <c r="AZ28" s="30" t="s">
        <v>325</v>
      </c>
      <c r="BA28" s="25" t="s">
        <v>325</v>
      </c>
      <c r="BB28" s="61">
        <v>99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54" ht="13.5" customHeight="1">
      <c r="A29" s="27">
        <f t="shared" si="0"/>
        <v>23</v>
      </c>
      <c r="B29" s="106" t="s">
        <v>238</v>
      </c>
      <c r="C29" s="34" t="s">
        <v>451</v>
      </c>
      <c r="D29" s="32">
        <v>1972</v>
      </c>
      <c r="E29" s="32">
        <v>2</v>
      </c>
      <c r="F29" s="30" t="s">
        <v>325</v>
      </c>
      <c r="G29" s="30" t="s">
        <v>6</v>
      </c>
      <c r="H29" s="53">
        <v>388.1</v>
      </c>
      <c r="I29" s="53">
        <v>302.7</v>
      </c>
      <c r="J29" s="53">
        <f>52.9</f>
        <v>52.9</v>
      </c>
      <c r="K29" s="32">
        <v>8</v>
      </c>
      <c r="L29" s="32" t="s">
        <v>75</v>
      </c>
      <c r="M29" s="26" t="s">
        <v>226</v>
      </c>
      <c r="N29" s="38" t="s">
        <v>91</v>
      </c>
      <c r="O29" s="30" t="s">
        <v>325</v>
      </c>
      <c r="P29" s="30" t="s">
        <v>325</v>
      </c>
      <c r="Q29" s="38" t="s">
        <v>143</v>
      </c>
      <c r="R29" s="38" t="s">
        <v>91</v>
      </c>
      <c r="S29" s="30" t="s">
        <v>325</v>
      </c>
      <c r="T29" s="30" t="s">
        <v>325</v>
      </c>
      <c r="U29" s="34" t="s">
        <v>89</v>
      </c>
      <c r="V29" s="38" t="s">
        <v>143</v>
      </c>
      <c r="W29" s="30" t="s">
        <v>325</v>
      </c>
      <c r="X29" s="30" t="s">
        <v>325</v>
      </c>
      <c r="Y29" s="36" t="s">
        <v>232</v>
      </c>
      <c r="Z29" s="26" t="s">
        <v>90</v>
      </c>
      <c r="AA29" s="30" t="s">
        <v>325</v>
      </c>
      <c r="AB29" s="30" t="s">
        <v>325</v>
      </c>
      <c r="AC29" s="38" t="s">
        <v>143</v>
      </c>
      <c r="AD29" s="38" t="s">
        <v>91</v>
      </c>
      <c r="AE29" s="31" t="s">
        <v>325</v>
      </c>
      <c r="AF29" s="31" t="s">
        <v>325</v>
      </c>
      <c r="AG29" s="36" t="s">
        <v>235</v>
      </c>
      <c r="AH29" s="30" t="s">
        <v>325</v>
      </c>
      <c r="AI29" s="30" t="s">
        <v>325</v>
      </c>
      <c r="AJ29" s="30" t="s">
        <v>143</v>
      </c>
      <c r="AK29" s="30" t="s">
        <v>325</v>
      </c>
      <c r="AL29" s="30" t="s">
        <v>325</v>
      </c>
      <c r="AM29" s="38" t="s">
        <v>196</v>
      </c>
      <c r="AN29" s="30" t="s">
        <v>325</v>
      </c>
      <c r="AO29" s="32">
        <v>40</v>
      </c>
      <c r="AP29" s="26" t="s">
        <v>182</v>
      </c>
      <c r="AQ29" s="30" t="s">
        <v>325</v>
      </c>
      <c r="AR29" s="32">
        <v>35</v>
      </c>
      <c r="AS29" s="26" t="s">
        <v>180</v>
      </c>
      <c r="AT29" s="30" t="s">
        <v>325</v>
      </c>
      <c r="AU29" s="32">
        <v>25</v>
      </c>
      <c r="AV29" s="26" t="s">
        <v>143</v>
      </c>
      <c r="AW29" s="30" t="s">
        <v>325</v>
      </c>
      <c r="AX29" s="30" t="s">
        <v>325</v>
      </c>
      <c r="AY29" s="30" t="s">
        <v>325</v>
      </c>
      <c r="AZ29" s="30" t="s">
        <v>325</v>
      </c>
      <c r="BA29" s="94" t="s">
        <v>135</v>
      </c>
      <c r="BB29" s="63">
        <v>77</v>
      </c>
    </row>
    <row r="30" spans="1:67" s="1" customFormat="1" ht="12.75" customHeight="1">
      <c r="A30" s="27">
        <f t="shared" si="0"/>
        <v>24</v>
      </c>
      <c r="B30" s="106" t="s">
        <v>238</v>
      </c>
      <c r="C30" s="87" t="s">
        <v>240</v>
      </c>
      <c r="D30" s="25">
        <v>1973</v>
      </c>
      <c r="E30" s="25">
        <v>3</v>
      </c>
      <c r="F30" s="30" t="s">
        <v>325</v>
      </c>
      <c r="G30" s="30" t="s">
        <v>326</v>
      </c>
      <c r="H30" s="51">
        <v>1161.1</v>
      </c>
      <c r="I30" s="51">
        <v>1071.4</v>
      </c>
      <c r="J30" s="51" t="s">
        <v>325</v>
      </c>
      <c r="K30" s="25">
        <v>24</v>
      </c>
      <c r="L30" s="32" t="s">
        <v>20</v>
      </c>
      <c r="M30" s="26" t="s">
        <v>226</v>
      </c>
      <c r="N30" s="26" t="s">
        <v>90</v>
      </c>
      <c r="O30" s="30" t="s">
        <v>325</v>
      </c>
      <c r="P30" s="30" t="s">
        <v>325</v>
      </c>
      <c r="Q30" s="38" t="s">
        <v>143</v>
      </c>
      <c r="R30" s="38" t="s">
        <v>91</v>
      </c>
      <c r="S30" s="30" t="s">
        <v>325</v>
      </c>
      <c r="T30" s="30" t="s">
        <v>325</v>
      </c>
      <c r="U30" s="34" t="s">
        <v>89</v>
      </c>
      <c r="V30" s="26" t="s">
        <v>90</v>
      </c>
      <c r="W30" s="25" t="s">
        <v>325</v>
      </c>
      <c r="X30" s="30" t="s">
        <v>325</v>
      </c>
      <c r="Y30" s="36" t="s">
        <v>231</v>
      </c>
      <c r="Z30" s="26" t="s">
        <v>90</v>
      </c>
      <c r="AA30" s="25">
        <v>2011</v>
      </c>
      <c r="AB30" s="30" t="s">
        <v>325</v>
      </c>
      <c r="AC30" s="38" t="s">
        <v>143</v>
      </c>
      <c r="AD30" s="38" t="s">
        <v>91</v>
      </c>
      <c r="AE30" s="31" t="s">
        <v>325</v>
      </c>
      <c r="AF30" s="31" t="s">
        <v>325</v>
      </c>
      <c r="AG30" s="36" t="s">
        <v>235</v>
      </c>
      <c r="AH30" s="30" t="s">
        <v>325</v>
      </c>
      <c r="AI30" s="30" t="s">
        <v>325</v>
      </c>
      <c r="AJ30" s="30" t="s">
        <v>143</v>
      </c>
      <c r="AK30" s="30" t="s">
        <v>325</v>
      </c>
      <c r="AL30" s="30" t="s">
        <v>325</v>
      </c>
      <c r="AM30" s="36" t="s">
        <v>181</v>
      </c>
      <c r="AN30" s="30" t="s">
        <v>325</v>
      </c>
      <c r="AO30" s="30" t="s">
        <v>325</v>
      </c>
      <c r="AP30" s="36" t="s">
        <v>182</v>
      </c>
      <c r="AQ30" s="30" t="s">
        <v>325</v>
      </c>
      <c r="AR30" s="30" t="s">
        <v>325</v>
      </c>
      <c r="AS30" s="36" t="s">
        <v>180</v>
      </c>
      <c r="AT30" s="25">
        <v>2011</v>
      </c>
      <c r="AU30" s="30" t="s">
        <v>325</v>
      </c>
      <c r="AV30" s="36" t="s">
        <v>183</v>
      </c>
      <c r="AW30" s="30" t="s">
        <v>325</v>
      </c>
      <c r="AX30" s="30" t="s">
        <v>325</v>
      </c>
      <c r="AY30" s="30" t="s">
        <v>325</v>
      </c>
      <c r="AZ30" s="30" t="s">
        <v>325</v>
      </c>
      <c r="BA30" s="25" t="s">
        <v>325</v>
      </c>
      <c r="BB30" s="61">
        <v>101</v>
      </c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1" customFormat="1" ht="12.75">
      <c r="A31" s="27">
        <f t="shared" si="0"/>
        <v>25</v>
      </c>
      <c r="B31" s="106" t="s">
        <v>238</v>
      </c>
      <c r="C31" s="88" t="s">
        <v>270</v>
      </c>
      <c r="D31" s="29">
        <v>1973</v>
      </c>
      <c r="E31" s="29">
        <v>2</v>
      </c>
      <c r="F31" s="30" t="s">
        <v>325</v>
      </c>
      <c r="G31" s="30" t="s">
        <v>325</v>
      </c>
      <c r="H31" s="51">
        <v>571.2</v>
      </c>
      <c r="I31" s="56">
        <v>521.6</v>
      </c>
      <c r="J31" s="57" t="s">
        <v>325</v>
      </c>
      <c r="K31" s="29">
        <v>12</v>
      </c>
      <c r="L31" s="32" t="s">
        <v>36</v>
      </c>
      <c r="M31" s="38" t="s">
        <v>143</v>
      </c>
      <c r="N31" s="38" t="s">
        <v>91</v>
      </c>
      <c r="O31" s="30" t="s">
        <v>325</v>
      </c>
      <c r="P31" s="30" t="s">
        <v>325</v>
      </c>
      <c r="Q31" s="38" t="s">
        <v>143</v>
      </c>
      <c r="R31" s="38" t="s">
        <v>91</v>
      </c>
      <c r="S31" s="30" t="s">
        <v>325</v>
      </c>
      <c r="T31" s="30" t="s">
        <v>325</v>
      </c>
      <c r="U31" s="34" t="s">
        <v>89</v>
      </c>
      <c r="V31" s="38" t="s">
        <v>143</v>
      </c>
      <c r="W31" s="30" t="s">
        <v>325</v>
      </c>
      <c r="X31" s="30" t="s">
        <v>325</v>
      </c>
      <c r="Y31" s="36" t="s">
        <v>232</v>
      </c>
      <c r="Z31" s="26" t="s">
        <v>90</v>
      </c>
      <c r="AA31" s="25">
        <v>2011</v>
      </c>
      <c r="AB31" s="30" t="s">
        <v>325</v>
      </c>
      <c r="AC31" s="38" t="s">
        <v>143</v>
      </c>
      <c r="AD31" s="38" t="s">
        <v>91</v>
      </c>
      <c r="AE31" s="31" t="s">
        <v>325</v>
      </c>
      <c r="AF31" s="31" t="s">
        <v>325</v>
      </c>
      <c r="AG31" s="36" t="s">
        <v>235</v>
      </c>
      <c r="AH31" s="30" t="s">
        <v>325</v>
      </c>
      <c r="AI31" s="30" t="s">
        <v>325</v>
      </c>
      <c r="AJ31" s="30" t="s">
        <v>143</v>
      </c>
      <c r="AK31" s="30" t="s">
        <v>325</v>
      </c>
      <c r="AL31" s="30" t="s">
        <v>325</v>
      </c>
      <c r="AM31" s="36" t="s">
        <v>178</v>
      </c>
      <c r="AN31" s="30" t="s">
        <v>325</v>
      </c>
      <c r="AO31" s="25">
        <v>5</v>
      </c>
      <c r="AP31" s="36" t="s">
        <v>182</v>
      </c>
      <c r="AQ31" s="30" t="s">
        <v>325</v>
      </c>
      <c r="AR31" s="25">
        <v>5</v>
      </c>
      <c r="AS31" s="36" t="s">
        <v>180</v>
      </c>
      <c r="AT31" s="25">
        <v>2008</v>
      </c>
      <c r="AU31" s="25">
        <v>5</v>
      </c>
      <c r="AV31" s="36" t="s">
        <v>143</v>
      </c>
      <c r="AW31" s="30" t="s">
        <v>325</v>
      </c>
      <c r="AX31" s="30" t="s">
        <v>325</v>
      </c>
      <c r="AY31" s="30" t="s">
        <v>325</v>
      </c>
      <c r="AZ31" s="30" t="s">
        <v>325</v>
      </c>
      <c r="BA31" s="25" t="s">
        <v>109</v>
      </c>
      <c r="BB31" s="61">
        <v>99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1" customFormat="1" ht="12.75">
      <c r="A32" s="27">
        <f t="shared" si="0"/>
        <v>26</v>
      </c>
      <c r="B32" s="106" t="s">
        <v>238</v>
      </c>
      <c r="C32" s="89" t="s">
        <v>273</v>
      </c>
      <c r="D32" s="28">
        <v>1973</v>
      </c>
      <c r="E32" s="28">
        <v>2</v>
      </c>
      <c r="F32" s="30" t="s">
        <v>325</v>
      </c>
      <c r="G32" s="30" t="s">
        <v>355</v>
      </c>
      <c r="H32" s="51">
        <v>764.2</v>
      </c>
      <c r="I32" s="58">
        <v>705.4</v>
      </c>
      <c r="J32" s="59" t="s">
        <v>325</v>
      </c>
      <c r="K32" s="28">
        <v>16</v>
      </c>
      <c r="L32" s="32" t="s">
        <v>26</v>
      </c>
      <c r="M32" s="26" t="s">
        <v>226</v>
      </c>
      <c r="N32" s="26" t="s">
        <v>90</v>
      </c>
      <c r="O32" s="30" t="s">
        <v>325</v>
      </c>
      <c r="P32" s="30" t="s">
        <v>325</v>
      </c>
      <c r="Q32" s="38" t="s">
        <v>143</v>
      </c>
      <c r="R32" s="38" t="s">
        <v>91</v>
      </c>
      <c r="S32" s="30" t="s">
        <v>325</v>
      </c>
      <c r="T32" s="30" t="s">
        <v>325</v>
      </c>
      <c r="U32" s="34" t="s">
        <v>89</v>
      </c>
      <c r="V32" s="38" t="s">
        <v>90</v>
      </c>
      <c r="W32" s="30" t="s">
        <v>325</v>
      </c>
      <c r="X32" s="30" t="s">
        <v>325</v>
      </c>
      <c r="Y32" s="36" t="s">
        <v>232</v>
      </c>
      <c r="Z32" s="26" t="s">
        <v>90</v>
      </c>
      <c r="AA32" s="30" t="s">
        <v>325</v>
      </c>
      <c r="AB32" s="30" t="s">
        <v>325</v>
      </c>
      <c r="AC32" s="38" t="s">
        <v>143</v>
      </c>
      <c r="AD32" s="38" t="s">
        <v>91</v>
      </c>
      <c r="AE32" s="31" t="s">
        <v>325</v>
      </c>
      <c r="AF32" s="31" t="s">
        <v>325</v>
      </c>
      <c r="AG32" s="36" t="s">
        <v>235</v>
      </c>
      <c r="AH32" s="30" t="s">
        <v>325</v>
      </c>
      <c r="AI32" s="30" t="s">
        <v>325</v>
      </c>
      <c r="AJ32" s="30" t="s">
        <v>143</v>
      </c>
      <c r="AK32" s="30" t="s">
        <v>325</v>
      </c>
      <c r="AL32" s="30" t="s">
        <v>325</v>
      </c>
      <c r="AM32" s="36" t="s">
        <v>178</v>
      </c>
      <c r="AN32" s="30" t="s">
        <v>325</v>
      </c>
      <c r="AO32" s="25">
        <v>5</v>
      </c>
      <c r="AP32" s="36" t="s">
        <v>182</v>
      </c>
      <c r="AQ32" s="30" t="s">
        <v>325</v>
      </c>
      <c r="AR32" s="25">
        <v>5</v>
      </c>
      <c r="AS32" s="36" t="s">
        <v>180</v>
      </c>
      <c r="AT32" s="30" t="s">
        <v>325</v>
      </c>
      <c r="AU32" s="25">
        <v>5</v>
      </c>
      <c r="AV32" s="36" t="s">
        <v>143</v>
      </c>
      <c r="AW32" s="30" t="s">
        <v>325</v>
      </c>
      <c r="AX32" s="30" t="s">
        <v>325</v>
      </c>
      <c r="AY32" s="30" t="s">
        <v>325</v>
      </c>
      <c r="AZ32" s="30" t="s">
        <v>325</v>
      </c>
      <c r="BA32" s="25" t="s">
        <v>325</v>
      </c>
      <c r="BB32" s="61">
        <v>102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1" customFormat="1" ht="15.75" customHeight="1">
      <c r="A33" s="27">
        <f t="shared" si="0"/>
        <v>27</v>
      </c>
      <c r="B33" s="106" t="s">
        <v>238</v>
      </c>
      <c r="C33" s="88" t="s">
        <v>282</v>
      </c>
      <c r="D33" s="29">
        <v>1973</v>
      </c>
      <c r="E33" s="29">
        <v>2</v>
      </c>
      <c r="F33" s="29">
        <v>223880</v>
      </c>
      <c r="G33" s="30" t="s">
        <v>333</v>
      </c>
      <c r="H33" s="51">
        <v>959.2</v>
      </c>
      <c r="I33" s="56">
        <v>874</v>
      </c>
      <c r="J33" s="57" t="s">
        <v>325</v>
      </c>
      <c r="K33" s="29">
        <v>22</v>
      </c>
      <c r="L33" s="32" t="s">
        <v>23</v>
      </c>
      <c r="M33" s="26" t="s">
        <v>226</v>
      </c>
      <c r="N33" s="26" t="s">
        <v>90</v>
      </c>
      <c r="O33" s="30" t="s">
        <v>325</v>
      </c>
      <c r="P33" s="30" t="s">
        <v>325</v>
      </c>
      <c r="Q33" s="38" t="s">
        <v>143</v>
      </c>
      <c r="R33" s="38" t="s">
        <v>91</v>
      </c>
      <c r="S33" s="30" t="s">
        <v>325</v>
      </c>
      <c r="T33" s="30" t="s">
        <v>325</v>
      </c>
      <c r="U33" s="34" t="s">
        <v>89</v>
      </c>
      <c r="V33" s="36" t="s">
        <v>90</v>
      </c>
      <c r="W33" s="30" t="s">
        <v>325</v>
      </c>
      <c r="X33" s="30" t="s">
        <v>325</v>
      </c>
      <c r="Y33" s="36" t="s">
        <v>232</v>
      </c>
      <c r="Z33" s="26" t="s">
        <v>90</v>
      </c>
      <c r="AA33" s="30" t="s">
        <v>325</v>
      </c>
      <c r="AB33" s="30" t="s">
        <v>325</v>
      </c>
      <c r="AC33" s="38" t="s">
        <v>143</v>
      </c>
      <c r="AD33" s="38" t="s">
        <v>91</v>
      </c>
      <c r="AE33" s="31" t="s">
        <v>325</v>
      </c>
      <c r="AF33" s="31" t="s">
        <v>325</v>
      </c>
      <c r="AG33" s="36" t="s">
        <v>235</v>
      </c>
      <c r="AH33" s="30" t="s">
        <v>325</v>
      </c>
      <c r="AI33" s="30" t="s">
        <v>325</v>
      </c>
      <c r="AJ33" s="30" t="s">
        <v>143</v>
      </c>
      <c r="AK33" s="30" t="s">
        <v>325</v>
      </c>
      <c r="AL33" s="30" t="s">
        <v>325</v>
      </c>
      <c r="AM33" s="36" t="s">
        <v>178</v>
      </c>
      <c r="AN33" s="30" t="s">
        <v>325</v>
      </c>
      <c r="AO33" s="30" t="s">
        <v>325</v>
      </c>
      <c r="AP33" s="36" t="s">
        <v>182</v>
      </c>
      <c r="AQ33" s="30" t="s">
        <v>325</v>
      </c>
      <c r="AR33" s="30" t="s">
        <v>325</v>
      </c>
      <c r="AS33" s="36" t="s">
        <v>180</v>
      </c>
      <c r="AT33" s="30" t="s">
        <v>325</v>
      </c>
      <c r="AU33" s="30" t="s">
        <v>325</v>
      </c>
      <c r="AV33" s="36" t="s">
        <v>143</v>
      </c>
      <c r="AW33" s="30" t="s">
        <v>325</v>
      </c>
      <c r="AX33" s="30" t="s">
        <v>325</v>
      </c>
      <c r="AY33" s="30" t="s">
        <v>325</v>
      </c>
      <c r="AZ33" s="30" t="s">
        <v>325</v>
      </c>
      <c r="BA33" s="25" t="s">
        <v>325</v>
      </c>
      <c r="BB33" s="61">
        <v>99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54" ht="15" customHeight="1">
      <c r="A34" s="27">
        <f t="shared" si="0"/>
        <v>28</v>
      </c>
      <c r="B34" s="106" t="s">
        <v>238</v>
      </c>
      <c r="C34" s="87" t="s">
        <v>423</v>
      </c>
      <c r="D34" s="33">
        <v>1973</v>
      </c>
      <c r="E34" s="33">
        <v>2</v>
      </c>
      <c r="F34" s="30" t="s">
        <v>325</v>
      </c>
      <c r="G34" s="30" t="s">
        <v>401</v>
      </c>
      <c r="H34" s="51">
        <v>398.4</v>
      </c>
      <c r="I34" s="51">
        <v>373.6</v>
      </c>
      <c r="J34" s="51" t="s">
        <v>325</v>
      </c>
      <c r="K34" s="25">
        <v>8</v>
      </c>
      <c r="L34" s="25" t="s">
        <v>58</v>
      </c>
      <c r="M34" s="26" t="s">
        <v>226</v>
      </c>
      <c r="N34" s="38" t="s">
        <v>91</v>
      </c>
      <c r="O34" s="30" t="s">
        <v>325</v>
      </c>
      <c r="P34" s="30" t="s">
        <v>325</v>
      </c>
      <c r="Q34" s="38" t="s">
        <v>143</v>
      </c>
      <c r="R34" s="38" t="s">
        <v>91</v>
      </c>
      <c r="S34" s="30" t="s">
        <v>325</v>
      </c>
      <c r="T34" s="30" t="s">
        <v>325</v>
      </c>
      <c r="U34" s="34" t="s">
        <v>89</v>
      </c>
      <c r="V34" s="38" t="s">
        <v>143</v>
      </c>
      <c r="W34" s="30" t="s">
        <v>325</v>
      </c>
      <c r="X34" s="30" t="s">
        <v>325</v>
      </c>
      <c r="Y34" s="36" t="s">
        <v>232</v>
      </c>
      <c r="Z34" s="26" t="s">
        <v>90</v>
      </c>
      <c r="AA34" s="30" t="s">
        <v>325</v>
      </c>
      <c r="AB34" s="30" t="s">
        <v>325</v>
      </c>
      <c r="AC34" s="38" t="s">
        <v>143</v>
      </c>
      <c r="AD34" s="38" t="s">
        <v>91</v>
      </c>
      <c r="AE34" s="31" t="s">
        <v>325</v>
      </c>
      <c r="AF34" s="31" t="s">
        <v>325</v>
      </c>
      <c r="AG34" s="36" t="s">
        <v>235</v>
      </c>
      <c r="AH34" s="30" t="s">
        <v>325</v>
      </c>
      <c r="AI34" s="30" t="s">
        <v>325</v>
      </c>
      <c r="AJ34" s="30" t="s">
        <v>143</v>
      </c>
      <c r="AK34" s="30" t="s">
        <v>325</v>
      </c>
      <c r="AL34" s="30" t="s">
        <v>325</v>
      </c>
      <c r="AM34" s="38" t="s">
        <v>196</v>
      </c>
      <c r="AN34" s="30" t="s">
        <v>325</v>
      </c>
      <c r="AO34" s="39">
        <v>60</v>
      </c>
      <c r="AP34" s="64" t="s">
        <v>182</v>
      </c>
      <c r="AQ34" s="30" t="s">
        <v>325</v>
      </c>
      <c r="AR34" s="39">
        <v>40</v>
      </c>
      <c r="AS34" s="64" t="s">
        <v>180</v>
      </c>
      <c r="AT34" s="30" t="s">
        <v>325</v>
      </c>
      <c r="AU34" s="39">
        <v>60</v>
      </c>
      <c r="AV34" s="64" t="s">
        <v>143</v>
      </c>
      <c r="AW34" s="30" t="s">
        <v>325</v>
      </c>
      <c r="AX34" s="30" t="s">
        <v>325</v>
      </c>
      <c r="AY34" s="30" t="s">
        <v>325</v>
      </c>
      <c r="AZ34" s="30" t="s">
        <v>325</v>
      </c>
      <c r="BA34" s="95" t="s">
        <v>132</v>
      </c>
      <c r="BB34" s="66">
        <v>89</v>
      </c>
    </row>
    <row r="35" spans="1:54" ht="14.25" customHeight="1">
      <c r="A35" s="27">
        <f t="shared" si="0"/>
        <v>29</v>
      </c>
      <c r="B35" s="106" t="s">
        <v>238</v>
      </c>
      <c r="C35" s="87" t="s">
        <v>424</v>
      </c>
      <c r="D35" s="33">
        <v>1973</v>
      </c>
      <c r="E35" s="33">
        <v>2</v>
      </c>
      <c r="F35" s="30" t="s">
        <v>325</v>
      </c>
      <c r="G35" s="30" t="s">
        <v>402</v>
      </c>
      <c r="H35" s="51">
        <v>397.3</v>
      </c>
      <c r="I35" s="51">
        <v>365.7</v>
      </c>
      <c r="J35" s="51" t="s">
        <v>325</v>
      </c>
      <c r="K35" s="25">
        <v>8</v>
      </c>
      <c r="L35" s="25" t="s">
        <v>56</v>
      </c>
      <c r="M35" s="38" t="s">
        <v>143</v>
      </c>
      <c r="N35" s="38" t="s">
        <v>91</v>
      </c>
      <c r="O35" s="30" t="s">
        <v>325</v>
      </c>
      <c r="P35" s="30" t="s">
        <v>325</v>
      </c>
      <c r="Q35" s="38" t="s">
        <v>143</v>
      </c>
      <c r="R35" s="38" t="s">
        <v>91</v>
      </c>
      <c r="S35" s="30" t="s">
        <v>325</v>
      </c>
      <c r="T35" s="30" t="s">
        <v>325</v>
      </c>
      <c r="U35" s="34" t="s">
        <v>89</v>
      </c>
      <c r="V35" s="38" t="s">
        <v>143</v>
      </c>
      <c r="W35" s="30" t="s">
        <v>325</v>
      </c>
      <c r="X35" s="30" t="s">
        <v>325</v>
      </c>
      <c r="Y35" s="36" t="s">
        <v>232</v>
      </c>
      <c r="Z35" s="26" t="s">
        <v>90</v>
      </c>
      <c r="AA35" s="30" t="s">
        <v>325</v>
      </c>
      <c r="AB35" s="30" t="s">
        <v>325</v>
      </c>
      <c r="AC35" s="38" t="s">
        <v>143</v>
      </c>
      <c r="AD35" s="38" t="s">
        <v>91</v>
      </c>
      <c r="AE35" s="31" t="s">
        <v>325</v>
      </c>
      <c r="AF35" s="31" t="s">
        <v>325</v>
      </c>
      <c r="AG35" s="36" t="s">
        <v>235</v>
      </c>
      <c r="AH35" s="30" t="s">
        <v>325</v>
      </c>
      <c r="AI35" s="30" t="s">
        <v>325</v>
      </c>
      <c r="AJ35" s="30" t="s">
        <v>143</v>
      </c>
      <c r="AK35" s="30" t="s">
        <v>325</v>
      </c>
      <c r="AL35" s="30" t="s">
        <v>325</v>
      </c>
      <c r="AM35" s="38" t="s">
        <v>196</v>
      </c>
      <c r="AN35" s="30" t="s">
        <v>325</v>
      </c>
      <c r="AO35" s="39">
        <v>20</v>
      </c>
      <c r="AP35" s="64" t="s">
        <v>182</v>
      </c>
      <c r="AQ35" s="30" t="s">
        <v>325</v>
      </c>
      <c r="AR35" s="39">
        <v>20</v>
      </c>
      <c r="AS35" s="64" t="s">
        <v>180</v>
      </c>
      <c r="AT35" s="30" t="s">
        <v>325</v>
      </c>
      <c r="AU35" s="39">
        <v>25</v>
      </c>
      <c r="AV35" s="64" t="s">
        <v>143</v>
      </c>
      <c r="AW35" s="30" t="s">
        <v>325</v>
      </c>
      <c r="AX35" s="30" t="s">
        <v>325</v>
      </c>
      <c r="AY35" s="30" t="s">
        <v>325</v>
      </c>
      <c r="AZ35" s="30" t="s">
        <v>325</v>
      </c>
      <c r="BA35" s="95" t="s">
        <v>325</v>
      </c>
      <c r="BB35" s="66">
        <v>93</v>
      </c>
    </row>
    <row r="36" spans="1:54" ht="12.75" customHeight="1">
      <c r="A36" s="27">
        <f t="shared" si="0"/>
        <v>30</v>
      </c>
      <c r="B36" s="106" t="s">
        <v>238</v>
      </c>
      <c r="C36" s="90" t="s">
        <v>425</v>
      </c>
      <c r="D36" s="32">
        <v>1973</v>
      </c>
      <c r="E36" s="32">
        <v>2</v>
      </c>
      <c r="F36" s="30" t="s">
        <v>325</v>
      </c>
      <c r="G36" s="30" t="s">
        <v>325</v>
      </c>
      <c r="H36" s="51">
        <v>770.1</v>
      </c>
      <c r="I36" s="60">
        <v>716.3</v>
      </c>
      <c r="J36" s="53" t="s">
        <v>325</v>
      </c>
      <c r="K36" s="32">
        <v>16</v>
      </c>
      <c r="L36" s="32" t="s">
        <v>69</v>
      </c>
      <c r="M36" s="26" t="s">
        <v>226</v>
      </c>
      <c r="N36" s="38" t="s">
        <v>91</v>
      </c>
      <c r="O36" s="30" t="s">
        <v>325</v>
      </c>
      <c r="P36" s="30" t="s">
        <v>325</v>
      </c>
      <c r="Q36" s="38" t="s">
        <v>143</v>
      </c>
      <c r="R36" s="38" t="s">
        <v>91</v>
      </c>
      <c r="S36" s="30" t="s">
        <v>325</v>
      </c>
      <c r="T36" s="30" t="s">
        <v>325</v>
      </c>
      <c r="U36" s="34" t="s">
        <v>89</v>
      </c>
      <c r="V36" s="38" t="s">
        <v>143</v>
      </c>
      <c r="W36" s="30" t="s">
        <v>325</v>
      </c>
      <c r="X36" s="30" t="s">
        <v>325</v>
      </c>
      <c r="Y36" s="36" t="s">
        <v>232</v>
      </c>
      <c r="Z36" s="26" t="s">
        <v>90</v>
      </c>
      <c r="AA36" s="30" t="s">
        <v>325</v>
      </c>
      <c r="AB36" s="30" t="s">
        <v>325</v>
      </c>
      <c r="AC36" s="38" t="s">
        <v>143</v>
      </c>
      <c r="AD36" s="38" t="s">
        <v>91</v>
      </c>
      <c r="AE36" s="31" t="s">
        <v>325</v>
      </c>
      <c r="AF36" s="31" t="s">
        <v>325</v>
      </c>
      <c r="AG36" s="36" t="s">
        <v>235</v>
      </c>
      <c r="AH36" s="30" t="s">
        <v>325</v>
      </c>
      <c r="AI36" s="30" t="s">
        <v>325</v>
      </c>
      <c r="AJ36" s="30" t="s">
        <v>143</v>
      </c>
      <c r="AK36" s="30" t="s">
        <v>325</v>
      </c>
      <c r="AL36" s="30" t="s">
        <v>325</v>
      </c>
      <c r="AM36" s="64" t="s">
        <v>178</v>
      </c>
      <c r="AN36" s="30" t="s">
        <v>325</v>
      </c>
      <c r="AO36" s="30" t="s">
        <v>325</v>
      </c>
      <c r="AP36" s="64" t="s">
        <v>182</v>
      </c>
      <c r="AQ36" s="30" t="s">
        <v>325</v>
      </c>
      <c r="AR36" s="30" t="s">
        <v>325</v>
      </c>
      <c r="AS36" s="64" t="s">
        <v>229</v>
      </c>
      <c r="AT36" s="141">
        <v>2012</v>
      </c>
      <c r="AU36" s="30" t="s">
        <v>325</v>
      </c>
      <c r="AV36" s="64" t="s">
        <v>143</v>
      </c>
      <c r="AW36" s="30" t="s">
        <v>325</v>
      </c>
      <c r="AX36" s="30" t="s">
        <v>325</v>
      </c>
      <c r="AY36" s="30" t="s">
        <v>325</v>
      </c>
      <c r="AZ36" s="30" t="s">
        <v>325</v>
      </c>
      <c r="BA36" s="95" t="s">
        <v>325</v>
      </c>
      <c r="BB36" s="66">
        <v>98</v>
      </c>
    </row>
    <row r="37" spans="1:54" ht="12.75">
      <c r="A37" s="27">
        <f t="shared" si="0"/>
        <v>31</v>
      </c>
      <c r="B37" s="106" t="s">
        <v>238</v>
      </c>
      <c r="C37" s="90" t="s">
        <v>426</v>
      </c>
      <c r="D37" s="32">
        <v>1973</v>
      </c>
      <c r="E37" s="32">
        <v>2</v>
      </c>
      <c r="F37" s="30" t="s">
        <v>325</v>
      </c>
      <c r="G37" s="30" t="s">
        <v>2</v>
      </c>
      <c r="H37" s="51">
        <v>784.9</v>
      </c>
      <c r="I37" s="53">
        <v>731.1</v>
      </c>
      <c r="J37" s="53" t="s">
        <v>325</v>
      </c>
      <c r="K37" s="32">
        <v>16</v>
      </c>
      <c r="L37" s="32" t="s">
        <v>70</v>
      </c>
      <c r="M37" s="26" t="s">
        <v>226</v>
      </c>
      <c r="N37" s="38" t="s">
        <v>90</v>
      </c>
      <c r="O37" s="30" t="s">
        <v>325</v>
      </c>
      <c r="P37" s="30" t="s">
        <v>325</v>
      </c>
      <c r="Q37" s="38" t="s">
        <v>143</v>
      </c>
      <c r="R37" s="38" t="s">
        <v>91</v>
      </c>
      <c r="S37" s="30" t="s">
        <v>325</v>
      </c>
      <c r="T37" s="30" t="s">
        <v>325</v>
      </c>
      <c r="U37" s="34" t="s">
        <v>89</v>
      </c>
      <c r="V37" s="38" t="s">
        <v>90</v>
      </c>
      <c r="W37" s="30" t="s">
        <v>325</v>
      </c>
      <c r="X37" s="30" t="s">
        <v>325</v>
      </c>
      <c r="Y37" s="36" t="s">
        <v>232</v>
      </c>
      <c r="Z37" s="26" t="s">
        <v>90</v>
      </c>
      <c r="AA37" s="30" t="s">
        <v>325</v>
      </c>
      <c r="AB37" s="30" t="s">
        <v>325</v>
      </c>
      <c r="AC37" s="38" t="s">
        <v>143</v>
      </c>
      <c r="AD37" s="38" t="s">
        <v>91</v>
      </c>
      <c r="AE37" s="31" t="s">
        <v>325</v>
      </c>
      <c r="AF37" s="31" t="s">
        <v>325</v>
      </c>
      <c r="AG37" s="36" t="s">
        <v>235</v>
      </c>
      <c r="AH37" s="30" t="s">
        <v>325</v>
      </c>
      <c r="AI37" s="30" t="s">
        <v>325</v>
      </c>
      <c r="AJ37" s="30" t="s">
        <v>143</v>
      </c>
      <c r="AK37" s="30" t="s">
        <v>325</v>
      </c>
      <c r="AL37" s="30" t="s">
        <v>325</v>
      </c>
      <c r="AM37" s="64" t="s">
        <v>178</v>
      </c>
      <c r="AN37" s="30" t="s">
        <v>325</v>
      </c>
      <c r="AO37" s="30" t="s">
        <v>325</v>
      </c>
      <c r="AP37" s="64" t="s">
        <v>182</v>
      </c>
      <c r="AQ37" s="30" t="s">
        <v>325</v>
      </c>
      <c r="AR37" s="30" t="s">
        <v>325</v>
      </c>
      <c r="AS37" s="64" t="s">
        <v>229</v>
      </c>
      <c r="AT37" s="30">
        <v>2013</v>
      </c>
      <c r="AU37" s="30" t="s">
        <v>325</v>
      </c>
      <c r="AV37" s="64" t="s">
        <v>143</v>
      </c>
      <c r="AW37" s="30" t="s">
        <v>325</v>
      </c>
      <c r="AX37" s="30" t="s">
        <v>325</v>
      </c>
      <c r="AY37" s="30" t="s">
        <v>325</v>
      </c>
      <c r="AZ37" s="30" t="s">
        <v>325</v>
      </c>
      <c r="BA37" s="95" t="s">
        <v>325</v>
      </c>
      <c r="BB37" s="66">
        <v>96</v>
      </c>
    </row>
    <row r="38" spans="1:54" ht="12.75">
      <c r="A38" s="27">
        <f t="shared" si="0"/>
        <v>32</v>
      </c>
      <c r="B38" s="106" t="s">
        <v>238</v>
      </c>
      <c r="C38" s="22" t="s">
        <v>427</v>
      </c>
      <c r="D38" s="45">
        <v>1973</v>
      </c>
      <c r="E38" s="45">
        <v>2</v>
      </c>
      <c r="F38" s="30" t="s">
        <v>325</v>
      </c>
      <c r="G38" s="30" t="s">
        <v>13</v>
      </c>
      <c r="H38" s="53">
        <v>774.5</v>
      </c>
      <c r="I38" s="54">
        <v>713.7</v>
      </c>
      <c r="J38" s="51" t="s">
        <v>325</v>
      </c>
      <c r="K38" s="47">
        <v>16</v>
      </c>
      <c r="L38" s="32" t="s">
        <v>82</v>
      </c>
      <c r="M38" s="26" t="s">
        <v>226</v>
      </c>
      <c r="N38" s="38" t="s">
        <v>91</v>
      </c>
      <c r="O38" s="30" t="s">
        <v>325</v>
      </c>
      <c r="P38" s="30" t="s">
        <v>325</v>
      </c>
      <c r="Q38" s="38" t="s">
        <v>143</v>
      </c>
      <c r="R38" s="38" t="s">
        <v>91</v>
      </c>
      <c r="S38" s="30" t="s">
        <v>325</v>
      </c>
      <c r="T38" s="30" t="s">
        <v>325</v>
      </c>
      <c r="U38" s="34" t="s">
        <v>89</v>
      </c>
      <c r="V38" s="38" t="s">
        <v>143</v>
      </c>
      <c r="W38" s="30" t="s">
        <v>325</v>
      </c>
      <c r="X38" s="30" t="s">
        <v>325</v>
      </c>
      <c r="Y38" s="36" t="s">
        <v>232</v>
      </c>
      <c r="Z38" s="26" t="s">
        <v>90</v>
      </c>
      <c r="AA38" s="30" t="s">
        <v>325</v>
      </c>
      <c r="AB38" s="30" t="s">
        <v>325</v>
      </c>
      <c r="AC38" s="38" t="s">
        <v>143</v>
      </c>
      <c r="AD38" s="38" t="s">
        <v>91</v>
      </c>
      <c r="AE38" s="31" t="s">
        <v>325</v>
      </c>
      <c r="AF38" s="31" t="s">
        <v>325</v>
      </c>
      <c r="AG38" s="36" t="s">
        <v>235</v>
      </c>
      <c r="AH38" s="30" t="s">
        <v>325</v>
      </c>
      <c r="AI38" s="30" t="s">
        <v>325</v>
      </c>
      <c r="AJ38" s="30" t="s">
        <v>143</v>
      </c>
      <c r="AK38" s="30" t="s">
        <v>325</v>
      </c>
      <c r="AL38" s="30" t="s">
        <v>325</v>
      </c>
      <c r="AM38" s="38" t="s">
        <v>236</v>
      </c>
      <c r="AN38" s="30" t="s">
        <v>325</v>
      </c>
      <c r="AO38" s="30" t="s">
        <v>325</v>
      </c>
      <c r="AP38" s="26" t="s">
        <v>182</v>
      </c>
      <c r="AQ38" s="30" t="s">
        <v>325</v>
      </c>
      <c r="AR38" s="30" t="s">
        <v>325</v>
      </c>
      <c r="AS38" s="26" t="s">
        <v>180</v>
      </c>
      <c r="AT38" s="30" t="s">
        <v>325</v>
      </c>
      <c r="AU38" s="30" t="s">
        <v>325</v>
      </c>
      <c r="AV38" s="26" t="s">
        <v>143</v>
      </c>
      <c r="AW38" s="30" t="s">
        <v>325</v>
      </c>
      <c r="AX38" s="30" t="s">
        <v>325</v>
      </c>
      <c r="AY38" s="30" t="s">
        <v>325</v>
      </c>
      <c r="AZ38" s="30" t="s">
        <v>325</v>
      </c>
      <c r="BA38" s="30" t="s">
        <v>325</v>
      </c>
      <c r="BB38" s="63">
        <v>93</v>
      </c>
    </row>
    <row r="39" spans="1:67" s="1" customFormat="1" ht="12.75">
      <c r="A39" s="27">
        <f t="shared" si="0"/>
        <v>33</v>
      </c>
      <c r="B39" s="106" t="s">
        <v>238</v>
      </c>
      <c r="C39" s="86" t="s">
        <v>246</v>
      </c>
      <c r="D39" s="25">
        <v>1974</v>
      </c>
      <c r="E39" s="25">
        <v>2</v>
      </c>
      <c r="F39" s="30" t="s">
        <v>325</v>
      </c>
      <c r="G39" s="30" t="s">
        <v>325</v>
      </c>
      <c r="H39" s="51">
        <v>507.74</v>
      </c>
      <c r="I39" s="51">
        <v>275.4</v>
      </c>
      <c r="J39" s="53">
        <f>177.2</f>
        <v>177.2</v>
      </c>
      <c r="K39" s="25">
        <v>9</v>
      </c>
      <c r="L39" s="32" t="s">
        <v>24</v>
      </c>
      <c r="M39" s="26" t="s">
        <v>226</v>
      </c>
      <c r="N39" s="26" t="s">
        <v>90</v>
      </c>
      <c r="O39" s="30" t="s">
        <v>325</v>
      </c>
      <c r="P39" s="30" t="s">
        <v>325</v>
      </c>
      <c r="Q39" s="38" t="s">
        <v>143</v>
      </c>
      <c r="R39" s="38" t="s">
        <v>91</v>
      </c>
      <c r="S39" s="30" t="s">
        <v>325</v>
      </c>
      <c r="T39" s="30" t="s">
        <v>325</v>
      </c>
      <c r="U39" s="34" t="s">
        <v>89</v>
      </c>
      <c r="V39" s="36" t="s">
        <v>90</v>
      </c>
      <c r="W39" s="30" t="s">
        <v>325</v>
      </c>
      <c r="X39" s="30" t="s">
        <v>325</v>
      </c>
      <c r="Y39" s="36" t="s">
        <v>232</v>
      </c>
      <c r="Z39" s="26" t="s">
        <v>90</v>
      </c>
      <c r="AA39" s="30" t="s">
        <v>325</v>
      </c>
      <c r="AB39" s="30" t="s">
        <v>325</v>
      </c>
      <c r="AC39" s="38" t="s">
        <v>143</v>
      </c>
      <c r="AD39" s="38" t="s">
        <v>91</v>
      </c>
      <c r="AE39" s="31" t="s">
        <v>325</v>
      </c>
      <c r="AF39" s="31" t="s">
        <v>325</v>
      </c>
      <c r="AG39" s="36" t="s">
        <v>235</v>
      </c>
      <c r="AH39" s="30" t="s">
        <v>325</v>
      </c>
      <c r="AI39" s="30" t="s">
        <v>325</v>
      </c>
      <c r="AJ39" s="30" t="s">
        <v>143</v>
      </c>
      <c r="AK39" s="30" t="s">
        <v>325</v>
      </c>
      <c r="AL39" s="30" t="s">
        <v>325</v>
      </c>
      <c r="AM39" s="36" t="s">
        <v>178</v>
      </c>
      <c r="AN39" s="30" t="s">
        <v>325</v>
      </c>
      <c r="AO39" s="25">
        <v>35</v>
      </c>
      <c r="AP39" s="36" t="s">
        <v>182</v>
      </c>
      <c r="AQ39" s="30" t="s">
        <v>325</v>
      </c>
      <c r="AR39" s="25">
        <v>35</v>
      </c>
      <c r="AS39" s="36" t="s">
        <v>180</v>
      </c>
      <c r="AT39" s="25">
        <v>2009</v>
      </c>
      <c r="AU39" s="25">
        <v>35</v>
      </c>
      <c r="AV39" s="36" t="s">
        <v>143</v>
      </c>
      <c r="AW39" s="30" t="s">
        <v>325</v>
      </c>
      <c r="AX39" s="30" t="s">
        <v>325</v>
      </c>
      <c r="AY39" s="30" t="s">
        <v>325</v>
      </c>
      <c r="AZ39" s="25">
        <v>40</v>
      </c>
      <c r="BA39" s="25" t="s">
        <v>325</v>
      </c>
      <c r="BB39" s="61">
        <v>93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s="1" customFormat="1" ht="15" customHeight="1">
      <c r="A40" s="27">
        <f t="shared" si="0"/>
        <v>34</v>
      </c>
      <c r="B40" s="106" t="s">
        <v>238</v>
      </c>
      <c r="C40" s="88" t="s">
        <v>315</v>
      </c>
      <c r="D40" s="29">
        <v>1974</v>
      </c>
      <c r="E40" s="29">
        <v>2</v>
      </c>
      <c r="F40" s="30" t="s">
        <v>325</v>
      </c>
      <c r="G40" s="30" t="s">
        <v>395</v>
      </c>
      <c r="H40" s="51">
        <v>381.4</v>
      </c>
      <c r="I40" s="56">
        <v>347.7</v>
      </c>
      <c r="J40" s="57" t="s">
        <v>325</v>
      </c>
      <c r="K40" s="29">
        <v>8</v>
      </c>
      <c r="L40" s="32" t="s">
        <v>53</v>
      </c>
      <c r="M40" s="26" t="s">
        <v>226</v>
      </c>
      <c r="N40" s="38" t="s">
        <v>91</v>
      </c>
      <c r="O40" s="30" t="s">
        <v>325</v>
      </c>
      <c r="P40" s="30" t="s">
        <v>325</v>
      </c>
      <c r="Q40" s="38" t="s">
        <v>143</v>
      </c>
      <c r="R40" s="38" t="s">
        <v>91</v>
      </c>
      <c r="S40" s="30" t="s">
        <v>325</v>
      </c>
      <c r="T40" s="30" t="s">
        <v>325</v>
      </c>
      <c r="U40" s="34" t="s">
        <v>89</v>
      </c>
      <c r="V40" s="38" t="s">
        <v>143</v>
      </c>
      <c r="W40" s="30" t="s">
        <v>325</v>
      </c>
      <c r="X40" s="30" t="s">
        <v>325</v>
      </c>
      <c r="Y40" s="36" t="s">
        <v>232</v>
      </c>
      <c r="Z40" s="26" t="s">
        <v>90</v>
      </c>
      <c r="AA40" s="30" t="s">
        <v>325</v>
      </c>
      <c r="AB40" s="30" t="s">
        <v>325</v>
      </c>
      <c r="AC40" s="38" t="s">
        <v>143</v>
      </c>
      <c r="AD40" s="38" t="s">
        <v>91</v>
      </c>
      <c r="AE40" s="31" t="s">
        <v>325</v>
      </c>
      <c r="AF40" s="31" t="s">
        <v>325</v>
      </c>
      <c r="AG40" s="36" t="s">
        <v>235</v>
      </c>
      <c r="AH40" s="30" t="s">
        <v>325</v>
      </c>
      <c r="AI40" s="30" t="s">
        <v>325</v>
      </c>
      <c r="AJ40" s="30" t="s">
        <v>143</v>
      </c>
      <c r="AK40" s="30" t="s">
        <v>325</v>
      </c>
      <c r="AL40" s="30" t="s">
        <v>325</v>
      </c>
      <c r="AM40" s="36" t="s">
        <v>196</v>
      </c>
      <c r="AN40" s="30" t="s">
        <v>325</v>
      </c>
      <c r="AO40" s="30" t="s">
        <v>325</v>
      </c>
      <c r="AP40" s="36" t="s">
        <v>182</v>
      </c>
      <c r="AQ40" s="30" t="s">
        <v>325</v>
      </c>
      <c r="AR40" s="30" t="s">
        <v>325</v>
      </c>
      <c r="AS40" s="36" t="s">
        <v>180</v>
      </c>
      <c r="AT40" s="30" t="s">
        <v>325</v>
      </c>
      <c r="AU40" s="30" t="s">
        <v>325</v>
      </c>
      <c r="AV40" s="36" t="s">
        <v>143</v>
      </c>
      <c r="AW40" s="30" t="s">
        <v>325</v>
      </c>
      <c r="AX40" s="30" t="s">
        <v>325</v>
      </c>
      <c r="AY40" s="30" t="s">
        <v>325</v>
      </c>
      <c r="AZ40" s="30" t="s">
        <v>325</v>
      </c>
      <c r="BA40" s="25" t="s">
        <v>325</v>
      </c>
      <c r="BB40" s="61">
        <v>100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1" customFormat="1" ht="12.75">
      <c r="A41" s="27">
        <f t="shared" si="0"/>
        <v>35</v>
      </c>
      <c r="B41" s="106" t="s">
        <v>238</v>
      </c>
      <c r="C41" s="87" t="s">
        <v>241</v>
      </c>
      <c r="D41" s="25">
        <v>1975</v>
      </c>
      <c r="E41" s="25">
        <v>2</v>
      </c>
      <c r="F41" s="25">
        <v>220975</v>
      </c>
      <c r="G41" s="30" t="s">
        <v>327</v>
      </c>
      <c r="H41" s="51">
        <v>385.7</v>
      </c>
      <c r="I41" s="51">
        <v>373.7</v>
      </c>
      <c r="J41" s="53" t="s">
        <v>325</v>
      </c>
      <c r="K41" s="25">
        <v>8</v>
      </c>
      <c r="L41" s="32" t="s">
        <v>21</v>
      </c>
      <c r="M41" s="26" t="s">
        <v>226</v>
      </c>
      <c r="N41" s="38" t="s">
        <v>91</v>
      </c>
      <c r="O41" s="30">
        <v>2013</v>
      </c>
      <c r="P41" s="30" t="s">
        <v>325</v>
      </c>
      <c r="Q41" s="38" t="s">
        <v>143</v>
      </c>
      <c r="R41" s="38" t="s">
        <v>91</v>
      </c>
      <c r="S41" s="30" t="s">
        <v>325</v>
      </c>
      <c r="T41" s="30" t="s">
        <v>325</v>
      </c>
      <c r="U41" s="34" t="s">
        <v>89</v>
      </c>
      <c r="V41" s="38" t="s">
        <v>143</v>
      </c>
      <c r="W41" s="30" t="s">
        <v>325</v>
      </c>
      <c r="X41" s="30" t="s">
        <v>325</v>
      </c>
      <c r="Y41" s="36" t="s">
        <v>232</v>
      </c>
      <c r="Z41" s="26" t="s">
        <v>90</v>
      </c>
      <c r="AA41" s="30" t="s">
        <v>325</v>
      </c>
      <c r="AB41" s="30" t="s">
        <v>325</v>
      </c>
      <c r="AC41" s="38" t="s">
        <v>143</v>
      </c>
      <c r="AD41" s="38" t="s">
        <v>91</v>
      </c>
      <c r="AE41" s="31" t="s">
        <v>325</v>
      </c>
      <c r="AF41" s="31" t="s">
        <v>325</v>
      </c>
      <c r="AG41" s="36" t="s">
        <v>235</v>
      </c>
      <c r="AH41" s="30" t="s">
        <v>325</v>
      </c>
      <c r="AI41" s="30" t="s">
        <v>325</v>
      </c>
      <c r="AJ41" s="30" t="s">
        <v>143</v>
      </c>
      <c r="AK41" s="30" t="s">
        <v>325</v>
      </c>
      <c r="AL41" s="30" t="s">
        <v>325</v>
      </c>
      <c r="AM41" s="36" t="s">
        <v>178</v>
      </c>
      <c r="AN41" s="30" t="s">
        <v>325</v>
      </c>
      <c r="AO41" s="30" t="s">
        <v>325</v>
      </c>
      <c r="AP41" s="36" t="s">
        <v>179</v>
      </c>
      <c r="AQ41" s="30" t="s">
        <v>325</v>
      </c>
      <c r="AR41" s="30" t="s">
        <v>325</v>
      </c>
      <c r="AS41" s="36" t="s">
        <v>180</v>
      </c>
      <c r="AT41" s="30" t="s">
        <v>325</v>
      </c>
      <c r="AU41" s="30" t="s">
        <v>325</v>
      </c>
      <c r="AV41" s="38" t="s">
        <v>143</v>
      </c>
      <c r="AW41" s="30" t="s">
        <v>325</v>
      </c>
      <c r="AX41" s="30" t="s">
        <v>325</v>
      </c>
      <c r="AY41" s="30" t="s">
        <v>325</v>
      </c>
      <c r="AZ41" s="30" t="s">
        <v>325</v>
      </c>
      <c r="BA41" s="25" t="s">
        <v>325</v>
      </c>
      <c r="BB41" s="61">
        <v>99</v>
      </c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s="1" customFormat="1" ht="12.75">
      <c r="A42" s="27">
        <f t="shared" si="0"/>
        <v>36</v>
      </c>
      <c r="B42" s="106" t="s">
        <v>238</v>
      </c>
      <c r="C42" s="87" t="s">
        <v>254</v>
      </c>
      <c r="D42" s="25">
        <v>1975</v>
      </c>
      <c r="E42" s="25">
        <v>3</v>
      </c>
      <c r="F42" s="30" t="s">
        <v>325</v>
      </c>
      <c r="G42" s="30" t="s">
        <v>340</v>
      </c>
      <c r="H42" s="51">
        <v>669.97</v>
      </c>
      <c r="I42" s="51">
        <v>445.07</v>
      </c>
      <c r="J42" s="53">
        <f>100.1</f>
        <v>100.1</v>
      </c>
      <c r="K42" s="25">
        <v>26</v>
      </c>
      <c r="L42" s="32" t="s">
        <v>27</v>
      </c>
      <c r="M42" s="26" t="s">
        <v>226</v>
      </c>
      <c r="N42" s="38" t="s">
        <v>91</v>
      </c>
      <c r="O42" s="30" t="s">
        <v>325</v>
      </c>
      <c r="P42" s="30" t="s">
        <v>325</v>
      </c>
      <c r="Q42" s="38" t="s">
        <v>143</v>
      </c>
      <c r="R42" s="38" t="s">
        <v>91</v>
      </c>
      <c r="S42" s="30" t="s">
        <v>325</v>
      </c>
      <c r="T42" s="30" t="s">
        <v>325</v>
      </c>
      <c r="U42" s="34" t="s">
        <v>89</v>
      </c>
      <c r="V42" s="26" t="s">
        <v>90</v>
      </c>
      <c r="W42" s="30" t="s">
        <v>325</v>
      </c>
      <c r="X42" s="30" t="s">
        <v>325</v>
      </c>
      <c r="Y42" s="36" t="s">
        <v>231</v>
      </c>
      <c r="Z42" s="26" t="s">
        <v>90</v>
      </c>
      <c r="AA42" s="25">
        <v>2005</v>
      </c>
      <c r="AB42" s="30" t="s">
        <v>325</v>
      </c>
      <c r="AC42" s="38" t="s">
        <v>143</v>
      </c>
      <c r="AD42" s="38" t="s">
        <v>91</v>
      </c>
      <c r="AE42" s="31" t="s">
        <v>325</v>
      </c>
      <c r="AF42" s="31" t="s">
        <v>325</v>
      </c>
      <c r="AG42" s="36" t="s">
        <v>235</v>
      </c>
      <c r="AH42" s="25" t="s">
        <v>325</v>
      </c>
      <c r="AI42" s="30" t="s">
        <v>325</v>
      </c>
      <c r="AJ42" s="30" t="s">
        <v>143</v>
      </c>
      <c r="AK42" s="30" t="s">
        <v>325</v>
      </c>
      <c r="AL42" s="30" t="s">
        <v>325</v>
      </c>
      <c r="AM42" s="36" t="s">
        <v>178</v>
      </c>
      <c r="AN42" s="30" t="s">
        <v>325</v>
      </c>
      <c r="AO42" s="30" t="s">
        <v>325</v>
      </c>
      <c r="AP42" s="36" t="s">
        <v>182</v>
      </c>
      <c r="AQ42" s="30" t="s">
        <v>325</v>
      </c>
      <c r="AR42" s="30" t="s">
        <v>325</v>
      </c>
      <c r="AS42" s="36" t="s">
        <v>180</v>
      </c>
      <c r="AT42" s="30" t="s">
        <v>325</v>
      </c>
      <c r="AU42" s="30" t="s">
        <v>325</v>
      </c>
      <c r="AV42" s="36" t="s">
        <v>143</v>
      </c>
      <c r="AW42" s="30" t="s">
        <v>325</v>
      </c>
      <c r="AX42" s="30" t="s">
        <v>325</v>
      </c>
      <c r="AY42" s="30" t="s">
        <v>325</v>
      </c>
      <c r="AZ42" s="30" t="s">
        <v>325</v>
      </c>
      <c r="BA42" s="25" t="s">
        <v>325</v>
      </c>
      <c r="BB42" s="61">
        <v>97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s="1" customFormat="1" ht="15" customHeight="1">
      <c r="A43" s="27">
        <f t="shared" si="0"/>
        <v>37</v>
      </c>
      <c r="B43" s="106" t="s">
        <v>238</v>
      </c>
      <c r="C43" s="88" t="s">
        <v>290</v>
      </c>
      <c r="D43" s="29">
        <v>1975</v>
      </c>
      <c r="E43" s="29">
        <v>2</v>
      </c>
      <c r="F43" s="29">
        <v>1493</v>
      </c>
      <c r="G43" s="30" t="s">
        <v>370</v>
      </c>
      <c r="H43" s="51">
        <v>781.5</v>
      </c>
      <c r="I43" s="56">
        <v>718.5</v>
      </c>
      <c r="J43" s="57" t="s">
        <v>325</v>
      </c>
      <c r="K43" s="29">
        <v>16</v>
      </c>
      <c r="L43" s="32" t="s">
        <v>23</v>
      </c>
      <c r="M43" s="26" t="s">
        <v>226</v>
      </c>
      <c r="N43" s="38" t="s">
        <v>91</v>
      </c>
      <c r="O43" s="30" t="s">
        <v>325</v>
      </c>
      <c r="P43" s="30" t="s">
        <v>325</v>
      </c>
      <c r="Q43" s="38" t="s">
        <v>143</v>
      </c>
      <c r="R43" s="38" t="s">
        <v>91</v>
      </c>
      <c r="S43" s="30" t="s">
        <v>325</v>
      </c>
      <c r="T43" s="30" t="s">
        <v>325</v>
      </c>
      <c r="U43" s="34" t="s">
        <v>89</v>
      </c>
      <c r="V43" s="36" t="s">
        <v>90</v>
      </c>
      <c r="W43" s="30" t="s">
        <v>325</v>
      </c>
      <c r="X43" s="30" t="s">
        <v>325</v>
      </c>
      <c r="Y43" s="36" t="s">
        <v>232</v>
      </c>
      <c r="Z43" s="26" t="s">
        <v>90</v>
      </c>
      <c r="AA43" s="30" t="s">
        <v>325</v>
      </c>
      <c r="AB43" s="30" t="s">
        <v>325</v>
      </c>
      <c r="AC43" s="38" t="s">
        <v>143</v>
      </c>
      <c r="AD43" s="38" t="s">
        <v>91</v>
      </c>
      <c r="AE43" s="31" t="s">
        <v>325</v>
      </c>
      <c r="AF43" s="31" t="s">
        <v>325</v>
      </c>
      <c r="AG43" s="36" t="s">
        <v>235</v>
      </c>
      <c r="AH43" s="30" t="s">
        <v>325</v>
      </c>
      <c r="AI43" s="30" t="s">
        <v>325</v>
      </c>
      <c r="AJ43" s="30" t="s">
        <v>143</v>
      </c>
      <c r="AK43" s="30" t="s">
        <v>325</v>
      </c>
      <c r="AL43" s="30" t="s">
        <v>325</v>
      </c>
      <c r="AM43" s="36" t="s">
        <v>211</v>
      </c>
      <c r="AN43" s="30" t="s">
        <v>325</v>
      </c>
      <c r="AO43" s="25">
        <v>40</v>
      </c>
      <c r="AP43" s="36" t="s">
        <v>212</v>
      </c>
      <c r="AQ43" s="30" t="s">
        <v>325</v>
      </c>
      <c r="AR43" s="25">
        <v>35</v>
      </c>
      <c r="AS43" s="36" t="s">
        <v>180</v>
      </c>
      <c r="AT43" s="25">
        <v>2011</v>
      </c>
      <c r="AU43" s="25">
        <v>40</v>
      </c>
      <c r="AV43" s="36" t="s">
        <v>143</v>
      </c>
      <c r="AW43" s="30" t="s">
        <v>325</v>
      </c>
      <c r="AX43" s="30" t="s">
        <v>325</v>
      </c>
      <c r="AY43" s="30" t="s">
        <v>325</v>
      </c>
      <c r="AZ43" s="30" t="s">
        <v>325</v>
      </c>
      <c r="BA43" s="25" t="s">
        <v>121</v>
      </c>
      <c r="BB43" s="61">
        <v>99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54" ht="15" customHeight="1">
      <c r="A44" s="27">
        <f t="shared" si="0"/>
        <v>38</v>
      </c>
      <c r="B44" s="106" t="s">
        <v>238</v>
      </c>
      <c r="C44" s="87" t="s">
        <v>428</v>
      </c>
      <c r="D44" s="33">
        <v>1975</v>
      </c>
      <c r="E44" s="33">
        <v>2</v>
      </c>
      <c r="F44" s="30" t="s">
        <v>325</v>
      </c>
      <c r="G44" s="30" t="s">
        <v>400</v>
      </c>
      <c r="H44" s="51">
        <v>970.9</v>
      </c>
      <c r="I44" s="51">
        <v>888.7</v>
      </c>
      <c r="J44" s="51" t="s">
        <v>325</v>
      </c>
      <c r="K44" s="25">
        <v>22</v>
      </c>
      <c r="L44" s="25" t="s">
        <v>57</v>
      </c>
      <c r="M44" s="26" t="s">
        <v>226</v>
      </c>
      <c r="N44" s="38" t="s">
        <v>90</v>
      </c>
      <c r="O44" s="30" t="s">
        <v>325</v>
      </c>
      <c r="P44" s="30" t="s">
        <v>325</v>
      </c>
      <c r="Q44" s="38" t="s">
        <v>143</v>
      </c>
      <c r="R44" s="38" t="s">
        <v>91</v>
      </c>
      <c r="S44" s="30" t="s">
        <v>325</v>
      </c>
      <c r="T44" s="30" t="s">
        <v>325</v>
      </c>
      <c r="U44" s="34" t="s">
        <v>89</v>
      </c>
      <c r="V44" s="38" t="s">
        <v>90</v>
      </c>
      <c r="W44" s="30" t="s">
        <v>325</v>
      </c>
      <c r="X44" s="30" t="s">
        <v>325</v>
      </c>
      <c r="Y44" s="36" t="s">
        <v>232</v>
      </c>
      <c r="Z44" s="26" t="s">
        <v>90</v>
      </c>
      <c r="AA44" s="30" t="s">
        <v>325</v>
      </c>
      <c r="AB44" s="30" t="s">
        <v>325</v>
      </c>
      <c r="AC44" s="38" t="s">
        <v>143</v>
      </c>
      <c r="AD44" s="38" t="s">
        <v>91</v>
      </c>
      <c r="AE44" s="31" t="s">
        <v>325</v>
      </c>
      <c r="AF44" s="31" t="s">
        <v>325</v>
      </c>
      <c r="AG44" s="36" t="s">
        <v>235</v>
      </c>
      <c r="AH44" s="30" t="s">
        <v>325</v>
      </c>
      <c r="AI44" s="30" t="s">
        <v>325</v>
      </c>
      <c r="AJ44" s="30" t="s">
        <v>143</v>
      </c>
      <c r="AK44" s="30" t="s">
        <v>325</v>
      </c>
      <c r="AL44" s="30" t="s">
        <v>325</v>
      </c>
      <c r="AM44" s="38" t="s">
        <v>196</v>
      </c>
      <c r="AN44" s="30" t="s">
        <v>325</v>
      </c>
      <c r="AO44" s="39">
        <v>15</v>
      </c>
      <c r="AP44" s="64" t="s">
        <v>182</v>
      </c>
      <c r="AQ44" s="30" t="s">
        <v>325</v>
      </c>
      <c r="AR44" s="39">
        <v>15</v>
      </c>
      <c r="AS44" s="64" t="s">
        <v>180</v>
      </c>
      <c r="AT44" s="30" t="s">
        <v>325</v>
      </c>
      <c r="AU44" s="39">
        <v>15</v>
      </c>
      <c r="AV44" s="64" t="s">
        <v>143</v>
      </c>
      <c r="AW44" s="30" t="s">
        <v>325</v>
      </c>
      <c r="AX44" s="30" t="s">
        <v>325</v>
      </c>
      <c r="AY44" s="30" t="s">
        <v>325</v>
      </c>
      <c r="AZ44" s="30" t="s">
        <v>325</v>
      </c>
      <c r="BA44" s="95" t="s">
        <v>131</v>
      </c>
      <c r="BB44" s="66">
        <v>95</v>
      </c>
    </row>
    <row r="45" spans="1:54" ht="12.75">
      <c r="A45" s="27">
        <f t="shared" si="0"/>
        <v>39</v>
      </c>
      <c r="B45" s="106" t="s">
        <v>238</v>
      </c>
      <c r="C45" s="90" t="s">
        <v>452</v>
      </c>
      <c r="D45" s="44">
        <v>1975</v>
      </c>
      <c r="E45" s="44">
        <v>2</v>
      </c>
      <c r="F45" s="30" t="s">
        <v>325</v>
      </c>
      <c r="G45" s="30" t="s">
        <v>0</v>
      </c>
      <c r="H45" s="51">
        <v>960.9</v>
      </c>
      <c r="I45" s="60">
        <v>875.7</v>
      </c>
      <c r="J45" s="53" t="s">
        <v>325</v>
      </c>
      <c r="K45" s="32">
        <v>22</v>
      </c>
      <c r="L45" s="32" t="s">
        <v>68</v>
      </c>
      <c r="M45" s="26" t="s">
        <v>226</v>
      </c>
      <c r="N45" s="38" t="s">
        <v>91</v>
      </c>
      <c r="O45" s="30" t="s">
        <v>325</v>
      </c>
      <c r="P45" s="30" t="s">
        <v>325</v>
      </c>
      <c r="Q45" s="38" t="s">
        <v>143</v>
      </c>
      <c r="R45" s="38" t="s">
        <v>91</v>
      </c>
      <c r="S45" s="30" t="s">
        <v>325</v>
      </c>
      <c r="T45" s="30" t="s">
        <v>325</v>
      </c>
      <c r="U45" s="34" t="s">
        <v>89</v>
      </c>
      <c r="V45" s="38" t="s">
        <v>143</v>
      </c>
      <c r="W45" s="30" t="s">
        <v>325</v>
      </c>
      <c r="X45" s="30" t="s">
        <v>325</v>
      </c>
      <c r="Y45" s="36" t="s">
        <v>232</v>
      </c>
      <c r="Z45" s="26" t="s">
        <v>90</v>
      </c>
      <c r="AA45" s="30" t="s">
        <v>325</v>
      </c>
      <c r="AB45" s="30" t="s">
        <v>325</v>
      </c>
      <c r="AC45" s="38" t="s">
        <v>143</v>
      </c>
      <c r="AD45" s="38" t="s">
        <v>91</v>
      </c>
      <c r="AE45" s="31" t="s">
        <v>325</v>
      </c>
      <c r="AF45" s="31" t="s">
        <v>325</v>
      </c>
      <c r="AG45" s="36" t="s">
        <v>235</v>
      </c>
      <c r="AH45" s="30" t="s">
        <v>325</v>
      </c>
      <c r="AI45" s="30" t="s">
        <v>325</v>
      </c>
      <c r="AJ45" s="30" t="s">
        <v>143</v>
      </c>
      <c r="AK45" s="30" t="s">
        <v>325</v>
      </c>
      <c r="AL45" s="30" t="s">
        <v>325</v>
      </c>
      <c r="AM45" s="64" t="s">
        <v>178</v>
      </c>
      <c r="AN45" s="30" t="s">
        <v>325</v>
      </c>
      <c r="AO45" s="39">
        <v>5</v>
      </c>
      <c r="AP45" s="64" t="s">
        <v>182</v>
      </c>
      <c r="AQ45" s="30" t="s">
        <v>325</v>
      </c>
      <c r="AR45" s="39">
        <v>5</v>
      </c>
      <c r="AS45" s="64" t="s">
        <v>229</v>
      </c>
      <c r="AT45" s="30" t="s">
        <v>325</v>
      </c>
      <c r="AU45" s="39">
        <v>5</v>
      </c>
      <c r="AV45" s="64" t="s">
        <v>143</v>
      </c>
      <c r="AW45" s="30" t="s">
        <v>325</v>
      </c>
      <c r="AX45" s="30" t="s">
        <v>325</v>
      </c>
      <c r="AY45" s="30" t="s">
        <v>325</v>
      </c>
      <c r="AZ45" s="30" t="s">
        <v>325</v>
      </c>
      <c r="BA45" s="95" t="s">
        <v>108</v>
      </c>
      <c r="BB45" s="66">
        <v>83</v>
      </c>
    </row>
    <row r="46" spans="1:54" ht="12.75">
      <c r="A46" s="27">
        <f t="shared" si="0"/>
        <v>40</v>
      </c>
      <c r="B46" s="106" t="s">
        <v>238</v>
      </c>
      <c r="C46" s="91" t="s">
        <v>453</v>
      </c>
      <c r="D46" s="45">
        <v>1975</v>
      </c>
      <c r="E46" s="46">
        <v>2</v>
      </c>
      <c r="F46" s="46">
        <v>12</v>
      </c>
      <c r="G46" s="30" t="s">
        <v>8</v>
      </c>
      <c r="H46" s="53">
        <v>712.7</v>
      </c>
      <c r="I46" s="53">
        <v>644.1</v>
      </c>
      <c r="J46" s="55">
        <f>39.2</f>
        <v>39.2</v>
      </c>
      <c r="K46" s="47">
        <v>15</v>
      </c>
      <c r="L46" s="32" t="s">
        <v>77</v>
      </c>
      <c r="M46" s="26" t="s">
        <v>226</v>
      </c>
      <c r="N46" s="38" t="s">
        <v>91</v>
      </c>
      <c r="O46" s="30" t="s">
        <v>325</v>
      </c>
      <c r="P46" s="30" t="s">
        <v>325</v>
      </c>
      <c r="Q46" s="38" t="s">
        <v>143</v>
      </c>
      <c r="R46" s="38" t="s">
        <v>91</v>
      </c>
      <c r="S46" s="30" t="s">
        <v>325</v>
      </c>
      <c r="T46" s="30" t="s">
        <v>325</v>
      </c>
      <c r="U46" s="34" t="s">
        <v>89</v>
      </c>
      <c r="V46" s="38" t="s">
        <v>143</v>
      </c>
      <c r="W46" s="30" t="s">
        <v>325</v>
      </c>
      <c r="X46" s="30" t="s">
        <v>325</v>
      </c>
      <c r="Y46" s="36" t="s">
        <v>232</v>
      </c>
      <c r="Z46" s="26" t="s">
        <v>90</v>
      </c>
      <c r="AA46" s="32">
        <v>2006</v>
      </c>
      <c r="AB46" s="30" t="s">
        <v>325</v>
      </c>
      <c r="AC46" s="38" t="s">
        <v>143</v>
      </c>
      <c r="AD46" s="38" t="s">
        <v>91</v>
      </c>
      <c r="AE46" s="31" t="s">
        <v>325</v>
      </c>
      <c r="AF46" s="31" t="s">
        <v>325</v>
      </c>
      <c r="AG46" s="36" t="s">
        <v>235</v>
      </c>
      <c r="AH46" s="30" t="s">
        <v>325</v>
      </c>
      <c r="AI46" s="30" t="s">
        <v>325</v>
      </c>
      <c r="AJ46" s="30" t="s">
        <v>143</v>
      </c>
      <c r="AK46" s="30" t="s">
        <v>325</v>
      </c>
      <c r="AL46" s="30" t="s">
        <v>325</v>
      </c>
      <c r="AM46" s="38" t="s">
        <v>178</v>
      </c>
      <c r="AN46" s="30" t="s">
        <v>325</v>
      </c>
      <c r="AO46" s="30" t="s">
        <v>325</v>
      </c>
      <c r="AP46" s="26" t="s">
        <v>179</v>
      </c>
      <c r="AQ46" s="30" t="s">
        <v>325</v>
      </c>
      <c r="AR46" s="30" t="s">
        <v>325</v>
      </c>
      <c r="AS46" s="26" t="s">
        <v>180</v>
      </c>
      <c r="AT46" s="30" t="s">
        <v>325</v>
      </c>
      <c r="AU46" s="30" t="s">
        <v>325</v>
      </c>
      <c r="AV46" s="26" t="s">
        <v>143</v>
      </c>
      <c r="AW46" s="30" t="s">
        <v>325</v>
      </c>
      <c r="AX46" s="30" t="s">
        <v>325</v>
      </c>
      <c r="AY46" s="30" t="s">
        <v>325</v>
      </c>
      <c r="AZ46" s="30" t="s">
        <v>325</v>
      </c>
      <c r="BA46" s="94" t="s">
        <v>325</v>
      </c>
      <c r="BB46" s="63">
        <v>76</v>
      </c>
    </row>
    <row r="47" spans="1:67" s="1" customFormat="1" ht="15" customHeight="1">
      <c r="A47" s="27">
        <f t="shared" si="0"/>
        <v>41</v>
      </c>
      <c r="B47" s="106" t="s">
        <v>238</v>
      </c>
      <c r="C47" s="88" t="s">
        <v>306</v>
      </c>
      <c r="D47" s="29">
        <v>1976</v>
      </c>
      <c r="E47" s="29">
        <v>3</v>
      </c>
      <c r="F47" s="29">
        <v>260576</v>
      </c>
      <c r="G47" s="30" t="s">
        <v>385</v>
      </c>
      <c r="H47" s="51">
        <v>1141.5</v>
      </c>
      <c r="I47" s="56">
        <v>1067.7</v>
      </c>
      <c r="J47" s="57" t="s">
        <v>325</v>
      </c>
      <c r="K47" s="29">
        <v>24</v>
      </c>
      <c r="L47" s="32" t="s">
        <v>23</v>
      </c>
      <c r="M47" s="26" t="s">
        <v>226</v>
      </c>
      <c r="N47" s="38" t="s">
        <v>91</v>
      </c>
      <c r="O47" s="30" t="s">
        <v>325</v>
      </c>
      <c r="P47" s="30" t="s">
        <v>325</v>
      </c>
      <c r="Q47" s="38" t="s">
        <v>143</v>
      </c>
      <c r="R47" s="38" t="s">
        <v>91</v>
      </c>
      <c r="S47" s="30" t="s">
        <v>325</v>
      </c>
      <c r="T47" s="30" t="s">
        <v>325</v>
      </c>
      <c r="U47" s="34" t="s">
        <v>89</v>
      </c>
      <c r="V47" s="36" t="s">
        <v>90</v>
      </c>
      <c r="W47" s="25">
        <v>2011</v>
      </c>
      <c r="X47" s="30" t="s">
        <v>325</v>
      </c>
      <c r="Y47" s="36" t="s">
        <v>231</v>
      </c>
      <c r="Z47" s="26" t="s">
        <v>90</v>
      </c>
      <c r="AA47" s="30" t="s">
        <v>325</v>
      </c>
      <c r="AB47" s="30" t="s">
        <v>325</v>
      </c>
      <c r="AC47" s="38" t="s">
        <v>143</v>
      </c>
      <c r="AD47" s="38" t="s">
        <v>91</v>
      </c>
      <c r="AE47" s="31" t="s">
        <v>325</v>
      </c>
      <c r="AF47" s="31" t="s">
        <v>325</v>
      </c>
      <c r="AG47" s="36" t="s">
        <v>235</v>
      </c>
      <c r="AH47" s="25">
        <v>2011</v>
      </c>
      <c r="AI47" s="30" t="s">
        <v>325</v>
      </c>
      <c r="AJ47" s="30" t="s">
        <v>143</v>
      </c>
      <c r="AK47" s="30" t="s">
        <v>325</v>
      </c>
      <c r="AL47" s="30" t="s">
        <v>325</v>
      </c>
      <c r="AM47" s="36" t="s">
        <v>188</v>
      </c>
      <c r="AN47" s="30" t="s">
        <v>325</v>
      </c>
      <c r="AO47" s="25">
        <v>5</v>
      </c>
      <c r="AP47" s="36" t="s">
        <v>182</v>
      </c>
      <c r="AQ47" s="30" t="s">
        <v>325</v>
      </c>
      <c r="AR47" s="25">
        <v>5</v>
      </c>
      <c r="AS47" s="36" t="s">
        <v>180</v>
      </c>
      <c r="AT47" s="30" t="s">
        <v>325</v>
      </c>
      <c r="AU47" s="25">
        <v>5</v>
      </c>
      <c r="AV47" s="36" t="s">
        <v>143</v>
      </c>
      <c r="AW47" s="30" t="s">
        <v>325</v>
      </c>
      <c r="AX47" s="25">
        <v>5</v>
      </c>
      <c r="AY47" s="30" t="s">
        <v>325</v>
      </c>
      <c r="AZ47" s="30" t="s">
        <v>325</v>
      </c>
      <c r="BA47" s="25" t="s">
        <v>127</v>
      </c>
      <c r="BB47" s="61">
        <v>99</v>
      </c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54" ht="15" customHeight="1">
      <c r="A48" s="27">
        <f t="shared" si="0"/>
        <v>42</v>
      </c>
      <c r="B48" s="106" t="s">
        <v>238</v>
      </c>
      <c r="C48" s="87" t="s">
        <v>454</v>
      </c>
      <c r="D48" s="33">
        <v>1976</v>
      </c>
      <c r="E48" s="33">
        <v>2</v>
      </c>
      <c r="F48" s="30" t="s">
        <v>325</v>
      </c>
      <c r="G48" s="30" t="s">
        <v>403</v>
      </c>
      <c r="H48" s="51">
        <v>985.8</v>
      </c>
      <c r="I48" s="51">
        <v>896</v>
      </c>
      <c r="J48" s="51" t="s">
        <v>325</v>
      </c>
      <c r="K48" s="25">
        <v>22</v>
      </c>
      <c r="L48" s="25" t="s">
        <v>59</v>
      </c>
      <c r="M48" s="38" t="s">
        <v>143</v>
      </c>
      <c r="N48" s="38" t="s">
        <v>91</v>
      </c>
      <c r="O48" s="30" t="s">
        <v>325</v>
      </c>
      <c r="P48" s="30" t="s">
        <v>325</v>
      </c>
      <c r="Q48" s="38" t="s">
        <v>143</v>
      </c>
      <c r="R48" s="38" t="s">
        <v>91</v>
      </c>
      <c r="S48" s="30" t="s">
        <v>325</v>
      </c>
      <c r="T48" s="30" t="s">
        <v>325</v>
      </c>
      <c r="U48" s="34" t="s">
        <v>89</v>
      </c>
      <c r="V48" s="38" t="s">
        <v>143</v>
      </c>
      <c r="W48" s="30" t="s">
        <v>325</v>
      </c>
      <c r="X48" s="30" t="s">
        <v>325</v>
      </c>
      <c r="Y48" s="36" t="s">
        <v>232</v>
      </c>
      <c r="Z48" s="26" t="s">
        <v>90</v>
      </c>
      <c r="AA48" s="30" t="s">
        <v>325</v>
      </c>
      <c r="AB48" s="30" t="s">
        <v>325</v>
      </c>
      <c r="AC48" s="38" t="s">
        <v>143</v>
      </c>
      <c r="AD48" s="38" t="s">
        <v>91</v>
      </c>
      <c r="AE48" s="31" t="s">
        <v>325</v>
      </c>
      <c r="AF48" s="31" t="s">
        <v>325</v>
      </c>
      <c r="AG48" s="36" t="s">
        <v>235</v>
      </c>
      <c r="AH48" s="30" t="s">
        <v>325</v>
      </c>
      <c r="AI48" s="30" t="s">
        <v>325</v>
      </c>
      <c r="AJ48" s="30" t="s">
        <v>143</v>
      </c>
      <c r="AK48" s="30" t="s">
        <v>325</v>
      </c>
      <c r="AL48" s="30" t="s">
        <v>325</v>
      </c>
      <c r="AM48" s="65" t="s">
        <v>223</v>
      </c>
      <c r="AN48" s="30" t="s">
        <v>325</v>
      </c>
      <c r="AO48" s="39">
        <v>15</v>
      </c>
      <c r="AP48" s="64" t="s">
        <v>182</v>
      </c>
      <c r="AQ48" s="30" t="s">
        <v>325</v>
      </c>
      <c r="AR48" s="39">
        <v>15</v>
      </c>
      <c r="AS48" s="64" t="s">
        <v>180</v>
      </c>
      <c r="AT48" s="30" t="s">
        <v>325</v>
      </c>
      <c r="AU48" s="39">
        <v>15</v>
      </c>
      <c r="AV48" s="64" t="s">
        <v>143</v>
      </c>
      <c r="AW48" s="30" t="s">
        <v>325</v>
      </c>
      <c r="AX48" s="30" t="s">
        <v>325</v>
      </c>
      <c r="AY48" s="30" t="s">
        <v>325</v>
      </c>
      <c r="AZ48" s="30" t="s">
        <v>325</v>
      </c>
      <c r="BA48" s="95" t="s">
        <v>131</v>
      </c>
      <c r="BB48" s="66">
        <v>79</v>
      </c>
    </row>
    <row r="49" spans="1:54" ht="12.75">
      <c r="A49" s="27">
        <f t="shared" si="0"/>
        <v>43</v>
      </c>
      <c r="B49" s="106" t="s">
        <v>238</v>
      </c>
      <c r="C49" s="87" t="s">
        <v>455</v>
      </c>
      <c r="D49" s="33">
        <v>1976</v>
      </c>
      <c r="E49" s="33">
        <v>2</v>
      </c>
      <c r="F49" s="30" t="s">
        <v>325</v>
      </c>
      <c r="G49" s="30" t="s">
        <v>405</v>
      </c>
      <c r="H49" s="51">
        <v>766.5</v>
      </c>
      <c r="I49" s="60">
        <v>722.1</v>
      </c>
      <c r="J49" s="51" t="s">
        <v>325</v>
      </c>
      <c r="K49" s="25">
        <v>16</v>
      </c>
      <c r="L49" s="25" t="s">
        <v>61</v>
      </c>
      <c r="M49" s="26" t="s">
        <v>226</v>
      </c>
      <c r="N49" s="38" t="s">
        <v>91</v>
      </c>
      <c r="O49" s="30" t="s">
        <v>325</v>
      </c>
      <c r="P49" s="30" t="s">
        <v>325</v>
      </c>
      <c r="Q49" s="38" t="s">
        <v>143</v>
      </c>
      <c r="R49" s="38" t="s">
        <v>91</v>
      </c>
      <c r="S49" s="30" t="s">
        <v>325</v>
      </c>
      <c r="T49" s="30" t="s">
        <v>325</v>
      </c>
      <c r="U49" s="34" t="s">
        <v>89</v>
      </c>
      <c r="V49" s="38" t="s">
        <v>143</v>
      </c>
      <c r="W49" s="30" t="s">
        <v>325</v>
      </c>
      <c r="X49" s="30" t="s">
        <v>325</v>
      </c>
      <c r="Y49" s="36" t="s">
        <v>232</v>
      </c>
      <c r="Z49" s="26" t="s">
        <v>90</v>
      </c>
      <c r="AA49" s="30" t="s">
        <v>325</v>
      </c>
      <c r="AB49" s="30" t="s">
        <v>325</v>
      </c>
      <c r="AC49" s="38" t="s">
        <v>143</v>
      </c>
      <c r="AD49" s="38" t="s">
        <v>91</v>
      </c>
      <c r="AE49" s="31" t="s">
        <v>325</v>
      </c>
      <c r="AF49" s="31" t="s">
        <v>325</v>
      </c>
      <c r="AG49" s="36" t="s">
        <v>235</v>
      </c>
      <c r="AH49" s="30" t="s">
        <v>325</v>
      </c>
      <c r="AI49" s="30" t="s">
        <v>325</v>
      </c>
      <c r="AJ49" s="30" t="s">
        <v>143</v>
      </c>
      <c r="AK49" s="30" t="s">
        <v>325</v>
      </c>
      <c r="AL49" s="30" t="s">
        <v>325</v>
      </c>
      <c r="AM49" s="64" t="s">
        <v>178</v>
      </c>
      <c r="AN49" s="30" t="s">
        <v>325</v>
      </c>
      <c r="AO49" s="39">
        <v>5</v>
      </c>
      <c r="AP49" s="64" t="s">
        <v>182</v>
      </c>
      <c r="AQ49" s="30" t="s">
        <v>325</v>
      </c>
      <c r="AR49" s="39">
        <v>5</v>
      </c>
      <c r="AS49" s="64" t="s">
        <v>180</v>
      </c>
      <c r="AT49" s="30" t="s">
        <v>325</v>
      </c>
      <c r="AU49" s="39">
        <v>5</v>
      </c>
      <c r="AV49" s="64" t="s">
        <v>143</v>
      </c>
      <c r="AW49" s="30" t="s">
        <v>325</v>
      </c>
      <c r="AX49" s="30" t="s">
        <v>325</v>
      </c>
      <c r="AY49" s="30" t="s">
        <v>325</v>
      </c>
      <c r="AZ49" s="30" t="s">
        <v>325</v>
      </c>
      <c r="BA49" s="95" t="s">
        <v>100</v>
      </c>
      <c r="BB49" s="66">
        <v>98</v>
      </c>
    </row>
    <row r="50" spans="1:54" ht="14.25" customHeight="1">
      <c r="A50" s="27">
        <f t="shared" si="0"/>
        <v>44</v>
      </c>
      <c r="B50" s="106" t="s">
        <v>238</v>
      </c>
      <c r="C50" s="34" t="s">
        <v>456</v>
      </c>
      <c r="D50" s="32">
        <v>1976</v>
      </c>
      <c r="E50" s="32">
        <v>2</v>
      </c>
      <c r="F50" s="30" t="s">
        <v>325</v>
      </c>
      <c r="G50" s="30" t="s">
        <v>4</v>
      </c>
      <c r="H50" s="53">
        <v>612.5</v>
      </c>
      <c r="I50" s="53">
        <v>563.7</v>
      </c>
      <c r="J50" s="53" t="s">
        <v>325</v>
      </c>
      <c r="K50" s="32">
        <v>12</v>
      </c>
      <c r="L50" s="32" t="s">
        <v>72</v>
      </c>
      <c r="M50" s="26" t="s">
        <v>226</v>
      </c>
      <c r="N50" s="38" t="s">
        <v>91</v>
      </c>
      <c r="O50" s="30" t="s">
        <v>325</v>
      </c>
      <c r="P50" s="30" t="s">
        <v>325</v>
      </c>
      <c r="Q50" s="38" t="s">
        <v>143</v>
      </c>
      <c r="R50" s="38" t="s">
        <v>91</v>
      </c>
      <c r="S50" s="30" t="s">
        <v>325</v>
      </c>
      <c r="T50" s="30" t="s">
        <v>325</v>
      </c>
      <c r="U50" s="34" t="s">
        <v>89</v>
      </c>
      <c r="V50" s="38" t="s">
        <v>143</v>
      </c>
      <c r="W50" s="32">
        <v>2012</v>
      </c>
      <c r="X50" s="30" t="s">
        <v>325</v>
      </c>
      <c r="Y50" s="36" t="s">
        <v>232</v>
      </c>
      <c r="Z50" s="26" t="s">
        <v>90</v>
      </c>
      <c r="AA50" s="30" t="s">
        <v>325</v>
      </c>
      <c r="AB50" s="30" t="s">
        <v>325</v>
      </c>
      <c r="AC50" s="38" t="s">
        <v>143</v>
      </c>
      <c r="AD50" s="38" t="s">
        <v>91</v>
      </c>
      <c r="AE50" s="31" t="s">
        <v>325</v>
      </c>
      <c r="AF50" s="31" t="s">
        <v>325</v>
      </c>
      <c r="AG50" s="36" t="s">
        <v>235</v>
      </c>
      <c r="AH50" s="30" t="s">
        <v>325</v>
      </c>
      <c r="AI50" s="30" t="s">
        <v>325</v>
      </c>
      <c r="AJ50" s="30" t="s">
        <v>143</v>
      </c>
      <c r="AK50" s="30" t="s">
        <v>325</v>
      </c>
      <c r="AL50" s="30" t="s">
        <v>325</v>
      </c>
      <c r="AM50" s="38" t="s">
        <v>196</v>
      </c>
      <c r="AN50" s="30" t="s">
        <v>325</v>
      </c>
      <c r="AO50" s="32">
        <v>30</v>
      </c>
      <c r="AP50" s="26" t="s">
        <v>182</v>
      </c>
      <c r="AQ50" s="30" t="s">
        <v>325</v>
      </c>
      <c r="AR50" s="32">
        <v>30</v>
      </c>
      <c r="AS50" s="26" t="s">
        <v>180</v>
      </c>
      <c r="AT50" s="30" t="s">
        <v>325</v>
      </c>
      <c r="AU50" s="32">
        <v>30</v>
      </c>
      <c r="AV50" s="26" t="s">
        <v>143</v>
      </c>
      <c r="AW50" s="30" t="s">
        <v>325</v>
      </c>
      <c r="AX50" s="30" t="s">
        <v>325</v>
      </c>
      <c r="AY50" s="30" t="s">
        <v>325</v>
      </c>
      <c r="AZ50" s="30" t="s">
        <v>325</v>
      </c>
      <c r="BA50" s="94" t="s">
        <v>134</v>
      </c>
      <c r="BB50" s="63">
        <v>90</v>
      </c>
    </row>
    <row r="51" spans="1:54" ht="15.75" customHeight="1">
      <c r="A51" s="27">
        <f t="shared" si="0"/>
        <v>45</v>
      </c>
      <c r="B51" s="106" t="s">
        <v>238</v>
      </c>
      <c r="C51" s="22" t="s">
        <v>457</v>
      </c>
      <c r="D51" s="45">
        <v>1976</v>
      </c>
      <c r="E51" s="45">
        <v>2</v>
      </c>
      <c r="F51" s="45">
        <v>93</v>
      </c>
      <c r="G51" s="30" t="s">
        <v>14</v>
      </c>
      <c r="H51" s="53">
        <v>722.9</v>
      </c>
      <c r="I51" s="54">
        <v>618.6</v>
      </c>
      <c r="J51" s="51">
        <f>41.2</f>
        <v>41.2</v>
      </c>
      <c r="K51" s="47">
        <v>15</v>
      </c>
      <c r="L51" s="32" t="s">
        <v>83</v>
      </c>
      <c r="M51" s="26" t="s">
        <v>226</v>
      </c>
      <c r="N51" s="38" t="s">
        <v>91</v>
      </c>
      <c r="O51" s="30" t="s">
        <v>325</v>
      </c>
      <c r="P51" s="30" t="s">
        <v>325</v>
      </c>
      <c r="Q51" s="38" t="s">
        <v>143</v>
      </c>
      <c r="R51" s="38" t="s">
        <v>91</v>
      </c>
      <c r="S51" s="30" t="s">
        <v>325</v>
      </c>
      <c r="T51" s="30" t="s">
        <v>325</v>
      </c>
      <c r="U51" s="34" t="s">
        <v>89</v>
      </c>
      <c r="V51" s="38" t="s">
        <v>143</v>
      </c>
      <c r="W51" s="30" t="s">
        <v>325</v>
      </c>
      <c r="X51" s="30" t="s">
        <v>325</v>
      </c>
      <c r="Y51" s="36" t="s">
        <v>232</v>
      </c>
      <c r="Z51" s="26" t="s">
        <v>90</v>
      </c>
      <c r="AA51" s="30" t="s">
        <v>325</v>
      </c>
      <c r="AB51" s="30" t="s">
        <v>325</v>
      </c>
      <c r="AC51" s="38" t="s">
        <v>143</v>
      </c>
      <c r="AD51" s="38" t="s">
        <v>91</v>
      </c>
      <c r="AE51" s="31" t="s">
        <v>325</v>
      </c>
      <c r="AF51" s="31" t="s">
        <v>325</v>
      </c>
      <c r="AG51" s="36" t="s">
        <v>235</v>
      </c>
      <c r="AH51" s="30" t="s">
        <v>325</v>
      </c>
      <c r="AI51" s="30" t="s">
        <v>325</v>
      </c>
      <c r="AJ51" s="30" t="s">
        <v>143</v>
      </c>
      <c r="AK51" s="30" t="s">
        <v>325</v>
      </c>
      <c r="AL51" s="30" t="s">
        <v>325</v>
      </c>
      <c r="AM51" s="38" t="s">
        <v>196</v>
      </c>
      <c r="AN51" s="30" t="s">
        <v>325</v>
      </c>
      <c r="AO51" s="32">
        <v>35</v>
      </c>
      <c r="AP51" s="26" t="s">
        <v>182</v>
      </c>
      <c r="AQ51" s="30" t="s">
        <v>325</v>
      </c>
      <c r="AR51" s="32">
        <v>30</v>
      </c>
      <c r="AS51" s="26" t="s">
        <v>180</v>
      </c>
      <c r="AT51" s="32">
        <v>2012</v>
      </c>
      <c r="AU51" s="32">
        <v>30</v>
      </c>
      <c r="AV51" s="26" t="s">
        <v>143</v>
      </c>
      <c r="AW51" s="30" t="s">
        <v>325</v>
      </c>
      <c r="AX51" s="30" t="s">
        <v>325</v>
      </c>
      <c r="AY51" s="30" t="s">
        <v>325</v>
      </c>
      <c r="AZ51" s="30" t="s">
        <v>325</v>
      </c>
      <c r="BA51" s="94" t="s">
        <v>138</v>
      </c>
      <c r="BB51" s="63">
        <v>91</v>
      </c>
    </row>
    <row r="52" spans="1:67" s="1" customFormat="1" ht="14.25" customHeight="1">
      <c r="A52" s="27">
        <f t="shared" si="0"/>
        <v>46</v>
      </c>
      <c r="B52" s="106" t="s">
        <v>238</v>
      </c>
      <c r="C52" s="87" t="s">
        <v>268</v>
      </c>
      <c r="D52" s="25">
        <v>1977</v>
      </c>
      <c r="E52" s="25">
        <v>3</v>
      </c>
      <c r="F52" s="25">
        <v>130677</v>
      </c>
      <c r="G52" s="30" t="s">
        <v>352</v>
      </c>
      <c r="H52" s="51">
        <v>1234.1</v>
      </c>
      <c r="I52" s="51">
        <v>1021.7</v>
      </c>
      <c r="J52" s="53">
        <f>53.7</f>
        <v>53.7</v>
      </c>
      <c r="K52" s="25">
        <v>24</v>
      </c>
      <c r="L52" s="32" t="s">
        <v>34</v>
      </c>
      <c r="M52" s="26" t="s">
        <v>226</v>
      </c>
      <c r="N52" s="26" t="s">
        <v>90</v>
      </c>
      <c r="O52" s="30" t="s">
        <v>325</v>
      </c>
      <c r="P52" s="30" t="s">
        <v>325</v>
      </c>
      <c r="Q52" s="38" t="s">
        <v>143</v>
      </c>
      <c r="R52" s="38" t="s">
        <v>91</v>
      </c>
      <c r="S52" s="30" t="s">
        <v>325</v>
      </c>
      <c r="T52" s="30" t="s">
        <v>325</v>
      </c>
      <c r="U52" s="34" t="s">
        <v>89</v>
      </c>
      <c r="V52" s="38" t="s">
        <v>143</v>
      </c>
      <c r="W52" s="30" t="s">
        <v>325</v>
      </c>
      <c r="X52" s="30" t="s">
        <v>325</v>
      </c>
      <c r="Y52" s="36" t="s">
        <v>231</v>
      </c>
      <c r="Z52" s="26" t="s">
        <v>90</v>
      </c>
      <c r="AA52" s="25">
        <v>2010</v>
      </c>
      <c r="AB52" s="30" t="s">
        <v>325</v>
      </c>
      <c r="AC52" s="38" t="s">
        <v>143</v>
      </c>
      <c r="AD52" s="38" t="s">
        <v>91</v>
      </c>
      <c r="AE52" s="31" t="s">
        <v>325</v>
      </c>
      <c r="AF52" s="31" t="s">
        <v>325</v>
      </c>
      <c r="AG52" s="36" t="s">
        <v>235</v>
      </c>
      <c r="AH52" s="30" t="s">
        <v>325</v>
      </c>
      <c r="AI52" s="30" t="s">
        <v>325</v>
      </c>
      <c r="AJ52" s="30" t="s">
        <v>143</v>
      </c>
      <c r="AK52" s="30" t="s">
        <v>325</v>
      </c>
      <c r="AL52" s="30" t="s">
        <v>325</v>
      </c>
      <c r="AM52" s="36" t="s">
        <v>188</v>
      </c>
      <c r="AN52" s="30" t="s">
        <v>325</v>
      </c>
      <c r="AO52" s="25">
        <v>5</v>
      </c>
      <c r="AP52" s="36" t="s">
        <v>189</v>
      </c>
      <c r="AQ52" s="30" t="s">
        <v>325</v>
      </c>
      <c r="AR52" s="25">
        <v>5</v>
      </c>
      <c r="AS52" s="36" t="s">
        <v>180</v>
      </c>
      <c r="AT52" s="30" t="s">
        <v>325</v>
      </c>
      <c r="AU52" s="25">
        <v>5</v>
      </c>
      <c r="AV52" s="36" t="s">
        <v>187</v>
      </c>
      <c r="AW52" s="30" t="s">
        <v>325</v>
      </c>
      <c r="AX52" s="25">
        <v>5</v>
      </c>
      <c r="AY52" s="30" t="s">
        <v>325</v>
      </c>
      <c r="AZ52" s="30" t="s">
        <v>325</v>
      </c>
      <c r="BA52" s="25" t="s">
        <v>108</v>
      </c>
      <c r="BB52" s="61">
        <v>101</v>
      </c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s="1" customFormat="1" ht="16.5" customHeight="1">
      <c r="A53" s="27">
        <f t="shared" si="0"/>
        <v>47</v>
      </c>
      <c r="B53" s="106" t="s">
        <v>238</v>
      </c>
      <c r="C53" s="88" t="s">
        <v>281</v>
      </c>
      <c r="D53" s="29">
        <v>1977</v>
      </c>
      <c r="E53" s="29">
        <v>2</v>
      </c>
      <c r="F53" s="30" t="s">
        <v>325</v>
      </c>
      <c r="G53" s="30" t="s">
        <v>363</v>
      </c>
      <c r="H53" s="51">
        <v>759.8</v>
      </c>
      <c r="I53" s="56">
        <v>708.4</v>
      </c>
      <c r="J53" s="57" t="s">
        <v>325</v>
      </c>
      <c r="K53" s="29">
        <v>16</v>
      </c>
      <c r="L53" s="32" t="s">
        <v>20</v>
      </c>
      <c r="M53" s="26" t="s">
        <v>226</v>
      </c>
      <c r="N53" s="26" t="s">
        <v>90</v>
      </c>
      <c r="O53" s="30" t="s">
        <v>325</v>
      </c>
      <c r="P53" s="30" t="s">
        <v>325</v>
      </c>
      <c r="Q53" s="38" t="s">
        <v>143</v>
      </c>
      <c r="R53" s="38" t="s">
        <v>91</v>
      </c>
      <c r="S53" s="30" t="s">
        <v>325</v>
      </c>
      <c r="T53" s="30" t="s">
        <v>325</v>
      </c>
      <c r="U53" s="34" t="s">
        <v>89</v>
      </c>
      <c r="V53" s="26" t="s">
        <v>90</v>
      </c>
      <c r="W53" s="30" t="s">
        <v>325</v>
      </c>
      <c r="X53" s="30" t="s">
        <v>325</v>
      </c>
      <c r="Y53" s="36" t="s">
        <v>232</v>
      </c>
      <c r="Z53" s="26" t="s">
        <v>90</v>
      </c>
      <c r="AA53" s="30" t="s">
        <v>325</v>
      </c>
      <c r="AB53" s="30" t="s">
        <v>325</v>
      </c>
      <c r="AC53" s="38" t="s">
        <v>143</v>
      </c>
      <c r="AD53" s="38" t="s">
        <v>91</v>
      </c>
      <c r="AE53" s="31" t="s">
        <v>325</v>
      </c>
      <c r="AF53" s="31" t="s">
        <v>325</v>
      </c>
      <c r="AG53" s="36" t="s">
        <v>235</v>
      </c>
      <c r="AH53" s="30" t="s">
        <v>325</v>
      </c>
      <c r="AI53" s="30" t="s">
        <v>325</v>
      </c>
      <c r="AJ53" s="30" t="s">
        <v>143</v>
      </c>
      <c r="AK53" s="30" t="s">
        <v>325</v>
      </c>
      <c r="AL53" s="30" t="s">
        <v>325</v>
      </c>
      <c r="AM53" s="36" t="s">
        <v>178</v>
      </c>
      <c r="AN53" s="30" t="s">
        <v>325</v>
      </c>
      <c r="AO53" s="25">
        <v>5</v>
      </c>
      <c r="AP53" s="36" t="s">
        <v>182</v>
      </c>
      <c r="AQ53" s="30" t="s">
        <v>325</v>
      </c>
      <c r="AR53" s="25">
        <v>5</v>
      </c>
      <c r="AS53" s="36" t="s">
        <v>180</v>
      </c>
      <c r="AT53" s="30" t="s">
        <v>325</v>
      </c>
      <c r="AU53" s="25">
        <v>5</v>
      </c>
      <c r="AV53" s="36" t="s">
        <v>187</v>
      </c>
      <c r="AW53" s="30" t="s">
        <v>325</v>
      </c>
      <c r="AX53" s="30" t="s">
        <v>325</v>
      </c>
      <c r="AY53" s="30" t="s">
        <v>325</v>
      </c>
      <c r="AZ53" s="30" t="s">
        <v>325</v>
      </c>
      <c r="BA53" s="25" t="s">
        <v>108</v>
      </c>
      <c r="BB53" s="61">
        <v>105</v>
      </c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1" customFormat="1" ht="15" customHeight="1">
      <c r="A54" s="27">
        <f t="shared" si="0"/>
        <v>48</v>
      </c>
      <c r="B54" s="106" t="s">
        <v>238</v>
      </c>
      <c r="C54" s="88" t="s">
        <v>284</v>
      </c>
      <c r="D54" s="29">
        <v>1977</v>
      </c>
      <c r="E54" s="29">
        <v>2</v>
      </c>
      <c r="F54" s="30" t="s">
        <v>325</v>
      </c>
      <c r="G54" s="30" t="s">
        <v>365</v>
      </c>
      <c r="H54" s="51">
        <v>979</v>
      </c>
      <c r="I54" s="56">
        <v>893.8</v>
      </c>
      <c r="J54" s="57" t="s">
        <v>325</v>
      </c>
      <c r="K54" s="29">
        <v>22</v>
      </c>
      <c r="L54" s="32" t="s">
        <v>23</v>
      </c>
      <c r="M54" s="26" t="s">
        <v>226</v>
      </c>
      <c r="N54" s="26" t="s">
        <v>90</v>
      </c>
      <c r="O54" s="25" t="s">
        <v>325</v>
      </c>
      <c r="P54" s="30" t="s">
        <v>325</v>
      </c>
      <c r="Q54" s="38" t="s">
        <v>143</v>
      </c>
      <c r="R54" s="38" t="s">
        <v>91</v>
      </c>
      <c r="S54" s="30" t="s">
        <v>325</v>
      </c>
      <c r="T54" s="30" t="s">
        <v>325</v>
      </c>
      <c r="U54" s="34" t="s">
        <v>89</v>
      </c>
      <c r="V54" s="36" t="s">
        <v>90</v>
      </c>
      <c r="W54" s="25">
        <v>2008</v>
      </c>
      <c r="X54" s="30" t="s">
        <v>325</v>
      </c>
      <c r="Y54" s="36" t="s">
        <v>232</v>
      </c>
      <c r="Z54" s="26" t="s">
        <v>90</v>
      </c>
      <c r="AA54" s="25">
        <v>2007</v>
      </c>
      <c r="AB54" s="30" t="s">
        <v>325</v>
      </c>
      <c r="AC54" s="38" t="s">
        <v>143</v>
      </c>
      <c r="AD54" s="38" t="s">
        <v>91</v>
      </c>
      <c r="AE54" s="31" t="s">
        <v>325</v>
      </c>
      <c r="AF54" s="31" t="s">
        <v>325</v>
      </c>
      <c r="AG54" s="36" t="s">
        <v>235</v>
      </c>
      <c r="AH54" s="25">
        <v>2008</v>
      </c>
      <c r="AI54" s="30" t="s">
        <v>325</v>
      </c>
      <c r="AJ54" s="30" t="s">
        <v>143</v>
      </c>
      <c r="AK54" s="30" t="s">
        <v>325</v>
      </c>
      <c r="AL54" s="30" t="s">
        <v>325</v>
      </c>
      <c r="AM54" s="36" t="s">
        <v>178</v>
      </c>
      <c r="AN54" s="30" t="s">
        <v>325</v>
      </c>
      <c r="AO54" s="25">
        <v>5</v>
      </c>
      <c r="AP54" s="36" t="s">
        <v>182</v>
      </c>
      <c r="AQ54" s="30" t="s">
        <v>325</v>
      </c>
      <c r="AR54" s="25">
        <v>5</v>
      </c>
      <c r="AS54" s="36" t="s">
        <v>180</v>
      </c>
      <c r="AT54" s="30" t="s">
        <v>325</v>
      </c>
      <c r="AU54" s="30" t="s">
        <v>325</v>
      </c>
      <c r="AV54" s="36" t="s">
        <v>143</v>
      </c>
      <c r="AW54" s="30" t="s">
        <v>325</v>
      </c>
      <c r="AX54" s="30" t="s">
        <v>325</v>
      </c>
      <c r="AY54" s="30" t="s">
        <v>325</v>
      </c>
      <c r="AZ54" s="30" t="s">
        <v>325</v>
      </c>
      <c r="BA54" s="25" t="s">
        <v>108</v>
      </c>
      <c r="BB54" s="61">
        <v>100</v>
      </c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s="1" customFormat="1" ht="14.25" customHeight="1">
      <c r="A55" s="27">
        <f t="shared" si="0"/>
        <v>49</v>
      </c>
      <c r="B55" s="106" t="s">
        <v>238</v>
      </c>
      <c r="C55" s="88" t="s">
        <v>297</v>
      </c>
      <c r="D55" s="29">
        <v>1977</v>
      </c>
      <c r="E55" s="29">
        <v>2</v>
      </c>
      <c r="F55" s="30" t="s">
        <v>325</v>
      </c>
      <c r="G55" s="30" t="s">
        <v>378</v>
      </c>
      <c r="H55" s="51">
        <v>392.4</v>
      </c>
      <c r="I55" s="56">
        <v>358</v>
      </c>
      <c r="J55" s="57" t="s">
        <v>325</v>
      </c>
      <c r="K55" s="29">
        <v>8</v>
      </c>
      <c r="L55" s="32" t="s">
        <v>48</v>
      </c>
      <c r="M55" s="35" t="s">
        <v>143</v>
      </c>
      <c r="N55" s="38" t="s">
        <v>91</v>
      </c>
      <c r="O55" s="30" t="s">
        <v>325</v>
      </c>
      <c r="P55" s="30" t="s">
        <v>325</v>
      </c>
      <c r="Q55" s="38" t="s">
        <v>143</v>
      </c>
      <c r="R55" s="38" t="s">
        <v>91</v>
      </c>
      <c r="S55" s="30" t="s">
        <v>325</v>
      </c>
      <c r="T55" s="30" t="s">
        <v>325</v>
      </c>
      <c r="U55" s="34" t="s">
        <v>89</v>
      </c>
      <c r="V55" s="38" t="s">
        <v>143</v>
      </c>
      <c r="W55" s="30" t="s">
        <v>325</v>
      </c>
      <c r="X55" s="30" t="s">
        <v>325</v>
      </c>
      <c r="Y55" s="36" t="s">
        <v>232</v>
      </c>
      <c r="Z55" s="26" t="s">
        <v>90</v>
      </c>
      <c r="AA55" s="30" t="s">
        <v>325</v>
      </c>
      <c r="AB55" s="30" t="s">
        <v>325</v>
      </c>
      <c r="AC55" s="38" t="s">
        <v>143</v>
      </c>
      <c r="AD55" s="38" t="s">
        <v>91</v>
      </c>
      <c r="AE55" s="31" t="s">
        <v>325</v>
      </c>
      <c r="AF55" s="31" t="s">
        <v>325</v>
      </c>
      <c r="AG55" s="38" t="s">
        <v>143</v>
      </c>
      <c r="AH55" s="30" t="s">
        <v>325</v>
      </c>
      <c r="AI55" s="30" t="s">
        <v>325</v>
      </c>
      <c r="AJ55" s="30" t="s">
        <v>143</v>
      </c>
      <c r="AK55" s="30" t="s">
        <v>325</v>
      </c>
      <c r="AL55" s="30" t="s">
        <v>325</v>
      </c>
      <c r="AM55" s="36" t="s">
        <v>188</v>
      </c>
      <c r="AN55" s="30" t="s">
        <v>325</v>
      </c>
      <c r="AO55" s="25">
        <v>15</v>
      </c>
      <c r="AP55" s="36" t="s">
        <v>214</v>
      </c>
      <c r="AQ55" s="30" t="s">
        <v>325</v>
      </c>
      <c r="AR55" s="25">
        <v>15</v>
      </c>
      <c r="AS55" s="36" t="s">
        <v>180</v>
      </c>
      <c r="AT55" s="30" t="s">
        <v>325</v>
      </c>
      <c r="AU55" s="25">
        <v>15</v>
      </c>
      <c r="AV55" s="36" t="s">
        <v>143</v>
      </c>
      <c r="AW55" s="30" t="s">
        <v>325</v>
      </c>
      <c r="AX55" s="30" t="s">
        <v>325</v>
      </c>
      <c r="AY55" s="30" t="s">
        <v>325</v>
      </c>
      <c r="AZ55" s="30" t="s">
        <v>325</v>
      </c>
      <c r="BA55" s="25" t="s">
        <v>123</v>
      </c>
      <c r="BB55" s="61">
        <v>96</v>
      </c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s="1" customFormat="1" ht="16.5" customHeight="1">
      <c r="A56" s="27">
        <f t="shared" si="0"/>
        <v>50</v>
      </c>
      <c r="B56" s="106" t="s">
        <v>238</v>
      </c>
      <c r="C56" s="88" t="s">
        <v>303</v>
      </c>
      <c r="D56" s="29">
        <v>1977</v>
      </c>
      <c r="E56" s="29">
        <v>2</v>
      </c>
      <c r="F56" s="30" t="s">
        <v>325</v>
      </c>
      <c r="G56" s="30" t="s">
        <v>325</v>
      </c>
      <c r="H56" s="51">
        <v>1077.4</v>
      </c>
      <c r="I56" s="56">
        <v>824.9</v>
      </c>
      <c r="J56" s="57">
        <f>144.5</f>
        <v>144.5</v>
      </c>
      <c r="K56" s="29">
        <v>19</v>
      </c>
      <c r="L56" s="32" t="s">
        <v>34</v>
      </c>
      <c r="M56" s="26" t="s">
        <v>226</v>
      </c>
      <c r="N56" s="26" t="s">
        <v>90</v>
      </c>
      <c r="O56" s="30" t="s">
        <v>325</v>
      </c>
      <c r="P56" s="30" t="s">
        <v>325</v>
      </c>
      <c r="Q56" s="38" t="s">
        <v>143</v>
      </c>
      <c r="R56" s="38" t="s">
        <v>91</v>
      </c>
      <c r="S56" s="30" t="s">
        <v>325</v>
      </c>
      <c r="T56" s="30" t="s">
        <v>325</v>
      </c>
      <c r="U56" s="34" t="s">
        <v>89</v>
      </c>
      <c r="V56" s="26" t="s">
        <v>90</v>
      </c>
      <c r="W56" s="25">
        <v>2011</v>
      </c>
      <c r="X56" s="30" t="s">
        <v>325</v>
      </c>
      <c r="Y56" s="36" t="s">
        <v>232</v>
      </c>
      <c r="Z56" s="26" t="s">
        <v>90</v>
      </c>
      <c r="AA56" s="30" t="s">
        <v>325</v>
      </c>
      <c r="AB56" s="30" t="s">
        <v>325</v>
      </c>
      <c r="AC56" s="38" t="s">
        <v>143</v>
      </c>
      <c r="AD56" s="38" t="s">
        <v>91</v>
      </c>
      <c r="AE56" s="31" t="s">
        <v>325</v>
      </c>
      <c r="AF56" s="31" t="s">
        <v>325</v>
      </c>
      <c r="AG56" s="36" t="s">
        <v>235</v>
      </c>
      <c r="AH56" s="25">
        <v>2006</v>
      </c>
      <c r="AI56" s="30" t="s">
        <v>325</v>
      </c>
      <c r="AJ56" s="30" t="s">
        <v>143</v>
      </c>
      <c r="AK56" s="30" t="s">
        <v>325</v>
      </c>
      <c r="AL56" s="30" t="s">
        <v>325</v>
      </c>
      <c r="AM56" s="36" t="s">
        <v>196</v>
      </c>
      <c r="AN56" s="30" t="s">
        <v>325</v>
      </c>
      <c r="AO56" s="25">
        <v>5</v>
      </c>
      <c r="AP56" s="36" t="s">
        <v>182</v>
      </c>
      <c r="AQ56" s="30" t="s">
        <v>325</v>
      </c>
      <c r="AR56" s="25">
        <v>5</v>
      </c>
      <c r="AS56" s="36" t="s">
        <v>180</v>
      </c>
      <c r="AT56" s="25">
        <v>2012</v>
      </c>
      <c r="AU56" s="25">
        <v>5</v>
      </c>
      <c r="AV56" s="36" t="s">
        <v>143</v>
      </c>
      <c r="AW56" s="30" t="s">
        <v>325</v>
      </c>
      <c r="AX56" s="30" t="s">
        <v>325</v>
      </c>
      <c r="AY56" s="30" t="s">
        <v>325</v>
      </c>
      <c r="AZ56" s="30" t="s">
        <v>325</v>
      </c>
      <c r="BA56" s="25" t="s">
        <v>100</v>
      </c>
      <c r="BB56" s="61">
        <v>94</v>
      </c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s="1" customFormat="1" ht="15.75" customHeight="1">
      <c r="A57" s="27">
        <f t="shared" si="0"/>
        <v>51</v>
      </c>
      <c r="B57" s="106" t="s">
        <v>238</v>
      </c>
      <c r="C57" s="88" t="s">
        <v>319</v>
      </c>
      <c r="D57" s="29">
        <v>1977</v>
      </c>
      <c r="E57" s="29">
        <v>2</v>
      </c>
      <c r="F57" s="30" t="s">
        <v>325</v>
      </c>
      <c r="G57" s="30" t="s">
        <v>397</v>
      </c>
      <c r="H57" s="51">
        <v>864.8</v>
      </c>
      <c r="I57" s="56">
        <v>780.8</v>
      </c>
      <c r="J57" s="57" t="s">
        <v>325</v>
      </c>
      <c r="K57" s="29">
        <v>18</v>
      </c>
      <c r="L57" s="32" t="s">
        <v>23</v>
      </c>
      <c r="M57" s="26" t="s">
        <v>226</v>
      </c>
      <c r="N57" s="26" t="s">
        <v>90</v>
      </c>
      <c r="O57" s="30" t="s">
        <v>325</v>
      </c>
      <c r="P57" s="30" t="s">
        <v>325</v>
      </c>
      <c r="Q57" s="34" t="s">
        <v>88</v>
      </c>
      <c r="R57" s="26" t="s">
        <v>90</v>
      </c>
      <c r="S57" s="30" t="s">
        <v>325</v>
      </c>
      <c r="T57" s="30" t="s">
        <v>325</v>
      </c>
      <c r="U57" s="34" t="s">
        <v>89</v>
      </c>
      <c r="V57" s="26" t="s">
        <v>90</v>
      </c>
      <c r="W57" s="30" t="s">
        <v>325</v>
      </c>
      <c r="X57" s="30" t="s">
        <v>325</v>
      </c>
      <c r="Y57" s="36" t="s">
        <v>232</v>
      </c>
      <c r="Z57" s="26" t="s">
        <v>90</v>
      </c>
      <c r="AA57" s="30" t="s">
        <v>325</v>
      </c>
      <c r="AB57" s="30" t="s">
        <v>325</v>
      </c>
      <c r="AC57" s="38" t="s">
        <v>143</v>
      </c>
      <c r="AD57" s="38" t="s">
        <v>91</v>
      </c>
      <c r="AE57" s="31" t="s">
        <v>325</v>
      </c>
      <c r="AF57" s="31" t="s">
        <v>325</v>
      </c>
      <c r="AG57" s="36" t="s">
        <v>235</v>
      </c>
      <c r="AH57" s="30" t="s">
        <v>325</v>
      </c>
      <c r="AI57" s="30" t="s">
        <v>325</v>
      </c>
      <c r="AJ57" s="30" t="s">
        <v>143</v>
      </c>
      <c r="AK57" s="30" t="s">
        <v>325</v>
      </c>
      <c r="AL57" s="30" t="s">
        <v>325</v>
      </c>
      <c r="AM57" s="36" t="s">
        <v>188</v>
      </c>
      <c r="AN57" s="30" t="s">
        <v>325</v>
      </c>
      <c r="AO57" s="25">
        <v>5</v>
      </c>
      <c r="AP57" s="36" t="s">
        <v>190</v>
      </c>
      <c r="AQ57" s="30" t="s">
        <v>325</v>
      </c>
      <c r="AR57" s="25">
        <v>5</v>
      </c>
      <c r="AS57" s="36" t="s">
        <v>219</v>
      </c>
      <c r="AT57" s="30" t="s">
        <v>325</v>
      </c>
      <c r="AU57" s="25">
        <v>5</v>
      </c>
      <c r="AV57" s="36" t="s">
        <v>220</v>
      </c>
      <c r="AW57" s="30" t="s">
        <v>325</v>
      </c>
      <c r="AX57" s="25">
        <v>5</v>
      </c>
      <c r="AY57" s="30" t="s">
        <v>325</v>
      </c>
      <c r="AZ57" s="30" t="s">
        <v>325</v>
      </c>
      <c r="BA57" s="25" t="s">
        <v>108</v>
      </c>
      <c r="BB57" s="61">
        <v>97</v>
      </c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54" ht="12.75">
      <c r="A58" s="27">
        <f t="shared" si="0"/>
        <v>52</v>
      </c>
      <c r="B58" s="106" t="s">
        <v>238</v>
      </c>
      <c r="C58" s="87" t="s">
        <v>458</v>
      </c>
      <c r="D58" s="33">
        <v>1977</v>
      </c>
      <c r="E58" s="33">
        <v>2</v>
      </c>
      <c r="F58" s="30" t="s">
        <v>325</v>
      </c>
      <c r="G58" s="30" t="s">
        <v>406</v>
      </c>
      <c r="H58" s="51">
        <v>760.9</v>
      </c>
      <c r="I58" s="60">
        <v>714.3</v>
      </c>
      <c r="J58" s="51" t="s">
        <v>325</v>
      </c>
      <c r="K58" s="25">
        <v>16</v>
      </c>
      <c r="L58" s="25" t="s">
        <v>62</v>
      </c>
      <c r="M58" s="26" t="s">
        <v>226</v>
      </c>
      <c r="N58" s="38" t="s">
        <v>91</v>
      </c>
      <c r="O58" s="30" t="s">
        <v>325</v>
      </c>
      <c r="P58" s="30" t="s">
        <v>325</v>
      </c>
      <c r="Q58" s="38" t="s">
        <v>143</v>
      </c>
      <c r="R58" s="38" t="s">
        <v>91</v>
      </c>
      <c r="S58" s="30" t="s">
        <v>325</v>
      </c>
      <c r="T58" s="30" t="s">
        <v>325</v>
      </c>
      <c r="U58" s="34" t="s">
        <v>89</v>
      </c>
      <c r="V58" s="38" t="s">
        <v>143</v>
      </c>
      <c r="W58" s="30" t="s">
        <v>325</v>
      </c>
      <c r="X58" s="30" t="s">
        <v>325</v>
      </c>
      <c r="Y58" s="36" t="s">
        <v>232</v>
      </c>
      <c r="Z58" s="26" t="s">
        <v>90</v>
      </c>
      <c r="AA58" s="30" t="s">
        <v>325</v>
      </c>
      <c r="AB58" s="30" t="s">
        <v>325</v>
      </c>
      <c r="AC58" s="38" t="s">
        <v>143</v>
      </c>
      <c r="AD58" s="38" t="s">
        <v>91</v>
      </c>
      <c r="AE58" s="31" t="s">
        <v>325</v>
      </c>
      <c r="AF58" s="31" t="s">
        <v>325</v>
      </c>
      <c r="AG58" s="36" t="s">
        <v>235</v>
      </c>
      <c r="AH58" s="30" t="s">
        <v>325</v>
      </c>
      <c r="AI58" s="30" t="s">
        <v>325</v>
      </c>
      <c r="AJ58" s="30" t="s">
        <v>143</v>
      </c>
      <c r="AK58" s="30" t="s">
        <v>325</v>
      </c>
      <c r="AL58" s="30" t="s">
        <v>325</v>
      </c>
      <c r="AM58" s="64" t="s">
        <v>178</v>
      </c>
      <c r="AN58" s="30" t="s">
        <v>325</v>
      </c>
      <c r="AO58" s="30" t="s">
        <v>325</v>
      </c>
      <c r="AP58" s="64" t="s">
        <v>182</v>
      </c>
      <c r="AQ58" s="30" t="s">
        <v>325</v>
      </c>
      <c r="AR58" s="30" t="s">
        <v>325</v>
      </c>
      <c r="AS58" s="64" t="s">
        <v>180</v>
      </c>
      <c r="AT58" s="30" t="s">
        <v>325</v>
      </c>
      <c r="AU58" s="30" t="s">
        <v>325</v>
      </c>
      <c r="AV58" s="64" t="s">
        <v>143</v>
      </c>
      <c r="AW58" s="30" t="s">
        <v>325</v>
      </c>
      <c r="AX58" s="30" t="s">
        <v>325</v>
      </c>
      <c r="AY58" s="30" t="s">
        <v>325</v>
      </c>
      <c r="AZ58" s="30" t="s">
        <v>325</v>
      </c>
      <c r="BA58" s="30" t="s">
        <v>325</v>
      </c>
      <c r="BB58" s="66">
        <v>90</v>
      </c>
    </row>
    <row r="59" spans="1:54" ht="12.75">
      <c r="A59" s="27">
        <f t="shared" si="0"/>
        <v>53</v>
      </c>
      <c r="B59" s="106" t="s">
        <v>238</v>
      </c>
      <c r="C59" s="92" t="s">
        <v>459</v>
      </c>
      <c r="D59" s="32">
        <v>1977</v>
      </c>
      <c r="E59" s="32">
        <v>2</v>
      </c>
      <c r="F59" s="30" t="s">
        <v>325</v>
      </c>
      <c r="G59" s="30" t="s">
        <v>325</v>
      </c>
      <c r="H59" s="53">
        <v>609.6</v>
      </c>
      <c r="I59" s="53">
        <v>560.8</v>
      </c>
      <c r="J59" s="53" t="s">
        <v>325</v>
      </c>
      <c r="K59" s="32">
        <v>12</v>
      </c>
      <c r="L59" s="32" t="s">
        <v>76</v>
      </c>
      <c r="M59" s="26" t="s">
        <v>226</v>
      </c>
      <c r="N59" s="38" t="s">
        <v>91</v>
      </c>
      <c r="O59" s="30" t="s">
        <v>325</v>
      </c>
      <c r="P59" s="30" t="s">
        <v>325</v>
      </c>
      <c r="Q59" s="38" t="s">
        <v>143</v>
      </c>
      <c r="R59" s="38" t="s">
        <v>91</v>
      </c>
      <c r="S59" s="30" t="s">
        <v>325</v>
      </c>
      <c r="T59" s="30" t="s">
        <v>325</v>
      </c>
      <c r="U59" s="34" t="s">
        <v>89</v>
      </c>
      <c r="V59" s="38" t="s">
        <v>143</v>
      </c>
      <c r="W59" s="30" t="s">
        <v>325</v>
      </c>
      <c r="X59" s="30" t="s">
        <v>325</v>
      </c>
      <c r="Y59" s="36" t="s">
        <v>232</v>
      </c>
      <c r="Z59" s="26" t="s">
        <v>90</v>
      </c>
      <c r="AA59" s="30" t="s">
        <v>325</v>
      </c>
      <c r="AB59" s="30" t="s">
        <v>325</v>
      </c>
      <c r="AC59" s="38" t="s">
        <v>143</v>
      </c>
      <c r="AD59" s="38" t="s">
        <v>91</v>
      </c>
      <c r="AE59" s="31" t="s">
        <v>325</v>
      </c>
      <c r="AF59" s="31" t="s">
        <v>325</v>
      </c>
      <c r="AG59" s="36" t="s">
        <v>235</v>
      </c>
      <c r="AH59" s="32">
        <v>2012</v>
      </c>
      <c r="AI59" s="30" t="s">
        <v>325</v>
      </c>
      <c r="AJ59" s="30" t="s">
        <v>143</v>
      </c>
      <c r="AK59" s="30" t="s">
        <v>325</v>
      </c>
      <c r="AL59" s="30" t="s">
        <v>325</v>
      </c>
      <c r="AM59" s="38" t="s">
        <v>178</v>
      </c>
      <c r="AN59" s="30" t="s">
        <v>325</v>
      </c>
      <c r="AO59" s="32">
        <v>15</v>
      </c>
      <c r="AP59" s="26" t="s">
        <v>182</v>
      </c>
      <c r="AQ59" s="30" t="s">
        <v>325</v>
      </c>
      <c r="AR59" s="32">
        <v>15</v>
      </c>
      <c r="AS59" s="26" t="s">
        <v>180</v>
      </c>
      <c r="AT59" s="30" t="s">
        <v>325</v>
      </c>
      <c r="AU59" s="32">
        <v>15</v>
      </c>
      <c r="AV59" s="26" t="s">
        <v>143</v>
      </c>
      <c r="AW59" s="30" t="s">
        <v>325</v>
      </c>
      <c r="AX59" s="30" t="s">
        <v>325</v>
      </c>
      <c r="AY59" s="30" t="s">
        <v>325</v>
      </c>
      <c r="AZ59" s="30" t="s">
        <v>325</v>
      </c>
      <c r="BA59" s="94" t="s">
        <v>126</v>
      </c>
      <c r="BB59" s="63">
        <v>82</v>
      </c>
    </row>
    <row r="60" spans="1:54" ht="14.25" customHeight="1">
      <c r="A60" s="27">
        <f t="shared" si="0"/>
        <v>54</v>
      </c>
      <c r="B60" s="106" t="s">
        <v>238</v>
      </c>
      <c r="C60" s="21" t="s">
        <v>460</v>
      </c>
      <c r="D60" s="45">
        <v>1977</v>
      </c>
      <c r="E60" s="45">
        <v>2</v>
      </c>
      <c r="F60" s="45">
        <v>80</v>
      </c>
      <c r="G60" s="30" t="s">
        <v>10</v>
      </c>
      <c r="H60" s="53">
        <v>725.4</v>
      </c>
      <c r="I60" s="54">
        <v>437.2</v>
      </c>
      <c r="J60" s="55">
        <v>228</v>
      </c>
      <c r="K60" s="47">
        <v>8</v>
      </c>
      <c r="L60" s="32" t="s">
        <v>45</v>
      </c>
      <c r="M60" s="26" t="s">
        <v>226</v>
      </c>
      <c r="N60" s="38" t="s">
        <v>91</v>
      </c>
      <c r="O60" s="30" t="s">
        <v>325</v>
      </c>
      <c r="P60" s="30" t="s">
        <v>325</v>
      </c>
      <c r="Q60" s="38" t="s">
        <v>143</v>
      </c>
      <c r="R60" s="38" t="s">
        <v>91</v>
      </c>
      <c r="S60" s="30" t="s">
        <v>325</v>
      </c>
      <c r="T60" s="30" t="s">
        <v>325</v>
      </c>
      <c r="U60" s="34" t="s">
        <v>89</v>
      </c>
      <c r="V60" s="38" t="s">
        <v>143</v>
      </c>
      <c r="W60" s="30" t="s">
        <v>325</v>
      </c>
      <c r="X60" s="30" t="s">
        <v>325</v>
      </c>
      <c r="Y60" s="36" t="s">
        <v>232</v>
      </c>
      <c r="Z60" s="26" t="s">
        <v>90</v>
      </c>
      <c r="AA60" s="32">
        <v>2007</v>
      </c>
      <c r="AB60" s="30" t="s">
        <v>325</v>
      </c>
      <c r="AC60" s="38" t="s">
        <v>143</v>
      </c>
      <c r="AD60" s="38" t="s">
        <v>91</v>
      </c>
      <c r="AE60" s="31" t="s">
        <v>325</v>
      </c>
      <c r="AF60" s="31" t="s">
        <v>325</v>
      </c>
      <c r="AG60" s="36" t="s">
        <v>235</v>
      </c>
      <c r="AH60" s="30" t="s">
        <v>325</v>
      </c>
      <c r="AI60" s="30" t="s">
        <v>325</v>
      </c>
      <c r="AJ60" s="30" t="s">
        <v>143</v>
      </c>
      <c r="AK60" s="30" t="s">
        <v>325</v>
      </c>
      <c r="AL60" s="30" t="s">
        <v>325</v>
      </c>
      <c r="AM60" s="38" t="s">
        <v>188</v>
      </c>
      <c r="AN60" s="30" t="s">
        <v>325</v>
      </c>
      <c r="AO60" s="32">
        <v>25</v>
      </c>
      <c r="AP60" s="26" t="s">
        <v>186</v>
      </c>
      <c r="AQ60" s="30" t="s">
        <v>325</v>
      </c>
      <c r="AR60" s="32">
        <v>25</v>
      </c>
      <c r="AS60" s="26" t="s">
        <v>180</v>
      </c>
      <c r="AT60" s="141">
        <v>2012</v>
      </c>
      <c r="AU60" s="32">
        <v>30</v>
      </c>
      <c r="AV60" s="26" t="s">
        <v>143</v>
      </c>
      <c r="AW60" s="30" t="s">
        <v>325</v>
      </c>
      <c r="AX60" s="30" t="s">
        <v>325</v>
      </c>
      <c r="AY60" s="30" t="s">
        <v>325</v>
      </c>
      <c r="AZ60" s="30" t="s">
        <v>325</v>
      </c>
      <c r="BA60" s="94" t="s">
        <v>136</v>
      </c>
      <c r="BB60" s="63">
        <v>79</v>
      </c>
    </row>
    <row r="61" spans="1:54" ht="15" customHeight="1">
      <c r="A61" s="27">
        <f t="shared" si="0"/>
        <v>55</v>
      </c>
      <c r="B61" s="106" t="s">
        <v>238</v>
      </c>
      <c r="C61" s="22" t="s">
        <v>461</v>
      </c>
      <c r="D61" s="45">
        <v>1977</v>
      </c>
      <c r="E61" s="45">
        <v>2</v>
      </c>
      <c r="F61" s="45">
        <v>101</v>
      </c>
      <c r="G61" s="30" t="s">
        <v>325</v>
      </c>
      <c r="H61" s="53">
        <v>968</v>
      </c>
      <c r="I61" s="54">
        <v>881.5</v>
      </c>
      <c r="J61" s="51" t="s">
        <v>325</v>
      </c>
      <c r="K61" s="47">
        <v>22</v>
      </c>
      <c r="L61" s="32" t="s">
        <v>81</v>
      </c>
      <c r="M61" s="26" t="s">
        <v>226</v>
      </c>
      <c r="N61" s="26" t="s">
        <v>90</v>
      </c>
      <c r="O61" s="30" t="s">
        <v>325</v>
      </c>
      <c r="P61" s="30" t="s">
        <v>325</v>
      </c>
      <c r="Q61" s="38" t="s">
        <v>143</v>
      </c>
      <c r="R61" s="38" t="s">
        <v>91</v>
      </c>
      <c r="S61" s="30" t="s">
        <v>325</v>
      </c>
      <c r="T61" s="30" t="s">
        <v>325</v>
      </c>
      <c r="U61" s="34" t="s">
        <v>89</v>
      </c>
      <c r="V61" s="38" t="s">
        <v>90</v>
      </c>
      <c r="W61" s="30" t="s">
        <v>325</v>
      </c>
      <c r="X61" s="30" t="s">
        <v>325</v>
      </c>
      <c r="Y61" s="36" t="s">
        <v>232</v>
      </c>
      <c r="Z61" s="26" t="s">
        <v>90</v>
      </c>
      <c r="AA61" s="30" t="s">
        <v>325</v>
      </c>
      <c r="AB61" s="30" t="s">
        <v>325</v>
      </c>
      <c r="AC61" s="38" t="s">
        <v>143</v>
      </c>
      <c r="AD61" s="38" t="s">
        <v>91</v>
      </c>
      <c r="AE61" s="31" t="s">
        <v>325</v>
      </c>
      <c r="AF61" s="31" t="s">
        <v>325</v>
      </c>
      <c r="AG61" s="36" t="s">
        <v>235</v>
      </c>
      <c r="AH61" s="30" t="s">
        <v>325</v>
      </c>
      <c r="AI61" s="30" t="s">
        <v>325</v>
      </c>
      <c r="AJ61" s="30" t="s">
        <v>143</v>
      </c>
      <c r="AK61" s="30" t="s">
        <v>325</v>
      </c>
      <c r="AL61" s="30" t="s">
        <v>325</v>
      </c>
      <c r="AM61" s="38" t="s">
        <v>224</v>
      </c>
      <c r="AN61" s="30" t="s">
        <v>325</v>
      </c>
      <c r="AO61" s="32">
        <v>30</v>
      </c>
      <c r="AP61" s="26" t="s">
        <v>182</v>
      </c>
      <c r="AQ61" s="30" t="s">
        <v>325</v>
      </c>
      <c r="AR61" s="32">
        <v>30</v>
      </c>
      <c r="AS61" s="26" t="s">
        <v>180</v>
      </c>
      <c r="AT61" s="30" t="s">
        <v>325</v>
      </c>
      <c r="AU61" s="32">
        <v>25</v>
      </c>
      <c r="AV61" s="26" t="s">
        <v>143</v>
      </c>
      <c r="AW61" s="30" t="s">
        <v>325</v>
      </c>
      <c r="AX61" s="30" t="s">
        <v>325</v>
      </c>
      <c r="AY61" s="30" t="s">
        <v>325</v>
      </c>
      <c r="AZ61" s="30" t="s">
        <v>325</v>
      </c>
      <c r="BA61" s="94" t="s">
        <v>138</v>
      </c>
      <c r="BB61" s="63">
        <v>100</v>
      </c>
    </row>
    <row r="62" spans="1:67" s="1" customFormat="1" ht="15.75" customHeight="1">
      <c r="A62" s="27">
        <f t="shared" si="0"/>
        <v>56</v>
      </c>
      <c r="B62" s="106" t="s">
        <v>238</v>
      </c>
      <c r="C62" s="87" t="s">
        <v>256</v>
      </c>
      <c r="D62" s="25">
        <v>1978</v>
      </c>
      <c r="E62" s="25">
        <v>3</v>
      </c>
      <c r="F62" s="30" t="s">
        <v>325</v>
      </c>
      <c r="G62" s="30" t="s">
        <v>341</v>
      </c>
      <c r="H62" s="51">
        <v>1468.51</v>
      </c>
      <c r="I62" s="51">
        <v>1341.4</v>
      </c>
      <c r="J62" s="53" t="s">
        <v>325</v>
      </c>
      <c r="K62" s="25">
        <v>33</v>
      </c>
      <c r="L62" s="32" t="s">
        <v>23</v>
      </c>
      <c r="M62" s="26" t="s">
        <v>226</v>
      </c>
      <c r="N62" s="26" t="s">
        <v>90</v>
      </c>
      <c r="O62" s="25">
        <v>2009</v>
      </c>
      <c r="P62" s="30" t="s">
        <v>325</v>
      </c>
      <c r="Q62" s="38" t="s">
        <v>143</v>
      </c>
      <c r="R62" s="38" t="s">
        <v>91</v>
      </c>
      <c r="S62" s="30" t="s">
        <v>325</v>
      </c>
      <c r="T62" s="30" t="s">
        <v>325</v>
      </c>
      <c r="U62" s="34" t="s">
        <v>89</v>
      </c>
      <c r="V62" s="36" t="s">
        <v>90</v>
      </c>
      <c r="W62" s="25">
        <v>2009</v>
      </c>
      <c r="X62" s="30" t="s">
        <v>325</v>
      </c>
      <c r="Y62" s="36" t="s">
        <v>231</v>
      </c>
      <c r="Z62" s="26" t="s">
        <v>90</v>
      </c>
      <c r="AA62" s="30" t="s">
        <v>325</v>
      </c>
      <c r="AB62" s="30" t="s">
        <v>325</v>
      </c>
      <c r="AC62" s="38" t="s">
        <v>143</v>
      </c>
      <c r="AD62" s="38" t="s">
        <v>91</v>
      </c>
      <c r="AE62" s="31" t="s">
        <v>325</v>
      </c>
      <c r="AF62" s="31" t="s">
        <v>325</v>
      </c>
      <c r="AG62" s="36" t="s">
        <v>235</v>
      </c>
      <c r="AH62" s="25">
        <v>2009</v>
      </c>
      <c r="AI62" s="30" t="s">
        <v>325</v>
      </c>
      <c r="AJ62" s="30" t="s">
        <v>143</v>
      </c>
      <c r="AK62" s="30" t="s">
        <v>325</v>
      </c>
      <c r="AL62" s="30" t="s">
        <v>325</v>
      </c>
      <c r="AM62" s="36" t="s">
        <v>194</v>
      </c>
      <c r="AN62" s="30" t="s">
        <v>325</v>
      </c>
      <c r="AO62" s="25">
        <v>5</v>
      </c>
      <c r="AP62" s="36" t="s">
        <v>182</v>
      </c>
      <c r="AQ62" s="30" t="s">
        <v>325</v>
      </c>
      <c r="AR62" s="25">
        <v>5</v>
      </c>
      <c r="AS62" s="36" t="s">
        <v>180</v>
      </c>
      <c r="AT62" s="30" t="s">
        <v>325</v>
      </c>
      <c r="AU62" s="25">
        <v>5</v>
      </c>
      <c r="AV62" s="36" t="s">
        <v>143</v>
      </c>
      <c r="AW62" s="30" t="s">
        <v>325</v>
      </c>
      <c r="AX62" s="30" t="s">
        <v>325</v>
      </c>
      <c r="AY62" s="30" t="s">
        <v>325</v>
      </c>
      <c r="AZ62" s="30" t="s">
        <v>325</v>
      </c>
      <c r="BA62" s="25" t="s">
        <v>100</v>
      </c>
      <c r="BB62" s="61">
        <v>100</v>
      </c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s="1" customFormat="1" ht="17.25" customHeight="1">
      <c r="A63" s="27">
        <f t="shared" si="0"/>
        <v>57</v>
      </c>
      <c r="B63" s="106" t="s">
        <v>238</v>
      </c>
      <c r="C63" s="87" t="s">
        <v>257</v>
      </c>
      <c r="D63" s="25">
        <v>1978</v>
      </c>
      <c r="E63" s="25">
        <v>3</v>
      </c>
      <c r="F63" s="25" t="s">
        <v>195</v>
      </c>
      <c r="G63" s="30" t="s">
        <v>342</v>
      </c>
      <c r="H63" s="51">
        <v>1118.8</v>
      </c>
      <c r="I63" s="51">
        <v>895.9</v>
      </c>
      <c r="J63" s="53">
        <f>21.6</f>
        <v>21.6</v>
      </c>
      <c r="K63" s="25">
        <v>29</v>
      </c>
      <c r="L63" s="32" t="s">
        <v>29</v>
      </c>
      <c r="M63" s="26" t="s">
        <v>226</v>
      </c>
      <c r="N63" s="38" t="s">
        <v>91</v>
      </c>
      <c r="O63" s="30" t="s">
        <v>325</v>
      </c>
      <c r="P63" s="30" t="s">
        <v>325</v>
      </c>
      <c r="Q63" s="38" t="s">
        <v>143</v>
      </c>
      <c r="R63" s="38" t="s">
        <v>91</v>
      </c>
      <c r="S63" s="30" t="s">
        <v>325</v>
      </c>
      <c r="T63" s="30" t="s">
        <v>325</v>
      </c>
      <c r="U63" s="34" t="s">
        <v>89</v>
      </c>
      <c r="V63" s="38" t="s">
        <v>143</v>
      </c>
      <c r="W63" s="25">
        <v>2005</v>
      </c>
      <c r="X63" s="30" t="s">
        <v>325</v>
      </c>
      <c r="Y63" s="36" t="s">
        <v>231</v>
      </c>
      <c r="Z63" s="26" t="s">
        <v>90</v>
      </c>
      <c r="AA63" s="25">
        <v>2005</v>
      </c>
      <c r="AB63" s="30" t="s">
        <v>325</v>
      </c>
      <c r="AC63" s="38" t="s">
        <v>143</v>
      </c>
      <c r="AD63" s="38" t="s">
        <v>91</v>
      </c>
      <c r="AE63" s="31" t="s">
        <v>325</v>
      </c>
      <c r="AF63" s="31" t="s">
        <v>325</v>
      </c>
      <c r="AG63" s="36" t="s">
        <v>235</v>
      </c>
      <c r="AH63" s="25">
        <v>2007</v>
      </c>
      <c r="AI63" s="30" t="s">
        <v>325</v>
      </c>
      <c r="AJ63" s="30" t="s">
        <v>143</v>
      </c>
      <c r="AK63" s="30" t="s">
        <v>325</v>
      </c>
      <c r="AL63" s="30" t="s">
        <v>325</v>
      </c>
      <c r="AM63" s="36" t="s">
        <v>196</v>
      </c>
      <c r="AN63" s="25">
        <v>2005</v>
      </c>
      <c r="AO63" s="30" t="s">
        <v>325</v>
      </c>
      <c r="AP63" s="36" t="s">
        <v>182</v>
      </c>
      <c r="AQ63" s="30" t="s">
        <v>325</v>
      </c>
      <c r="AR63" s="30" t="s">
        <v>325</v>
      </c>
      <c r="AS63" s="36" t="s">
        <v>180</v>
      </c>
      <c r="AT63" s="25">
        <v>2005</v>
      </c>
      <c r="AU63" s="25" t="s">
        <v>325</v>
      </c>
      <c r="AV63" s="36" t="s">
        <v>143</v>
      </c>
      <c r="AW63" s="30" t="s">
        <v>325</v>
      </c>
      <c r="AX63" s="30" t="s">
        <v>325</v>
      </c>
      <c r="AY63" s="30" t="s">
        <v>325</v>
      </c>
      <c r="AZ63" s="30" t="s">
        <v>325</v>
      </c>
      <c r="BA63" s="25" t="s">
        <v>101</v>
      </c>
      <c r="BB63" s="61">
        <v>73</v>
      </c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s="1" customFormat="1" ht="14.25" customHeight="1">
      <c r="A64" s="27">
        <f t="shared" si="0"/>
        <v>58</v>
      </c>
      <c r="B64" s="106" t="s">
        <v>238</v>
      </c>
      <c r="C64" s="87" t="s">
        <v>261</v>
      </c>
      <c r="D64" s="25">
        <v>1978</v>
      </c>
      <c r="E64" s="25">
        <v>3</v>
      </c>
      <c r="F64" s="30" t="s">
        <v>325</v>
      </c>
      <c r="G64" s="30" t="s">
        <v>344</v>
      </c>
      <c r="H64" s="51">
        <v>1233.7</v>
      </c>
      <c r="I64" s="51">
        <v>1161.1</v>
      </c>
      <c r="J64" s="53" t="s">
        <v>325</v>
      </c>
      <c r="K64" s="25">
        <v>24</v>
      </c>
      <c r="L64" s="32" t="s">
        <v>32</v>
      </c>
      <c r="M64" s="26" t="s">
        <v>226</v>
      </c>
      <c r="N64" s="26" t="s">
        <v>90</v>
      </c>
      <c r="O64" s="30" t="s">
        <v>325</v>
      </c>
      <c r="P64" s="30" t="s">
        <v>325</v>
      </c>
      <c r="Q64" s="38" t="s">
        <v>143</v>
      </c>
      <c r="R64" s="38" t="s">
        <v>91</v>
      </c>
      <c r="S64" s="30" t="s">
        <v>325</v>
      </c>
      <c r="T64" s="30" t="s">
        <v>325</v>
      </c>
      <c r="U64" s="34" t="s">
        <v>89</v>
      </c>
      <c r="V64" s="26" t="s">
        <v>90</v>
      </c>
      <c r="W64" s="25" t="s">
        <v>325</v>
      </c>
      <c r="X64" s="30" t="s">
        <v>325</v>
      </c>
      <c r="Y64" s="36" t="s">
        <v>231</v>
      </c>
      <c r="Z64" s="26" t="s">
        <v>90</v>
      </c>
      <c r="AA64" s="30" t="s">
        <v>325</v>
      </c>
      <c r="AB64" s="30" t="s">
        <v>325</v>
      </c>
      <c r="AC64" s="38" t="s">
        <v>143</v>
      </c>
      <c r="AD64" s="38" t="s">
        <v>91</v>
      </c>
      <c r="AE64" s="31" t="s">
        <v>325</v>
      </c>
      <c r="AF64" s="31" t="s">
        <v>325</v>
      </c>
      <c r="AG64" s="36" t="s">
        <v>235</v>
      </c>
      <c r="AH64" s="30" t="s">
        <v>325</v>
      </c>
      <c r="AI64" s="30" t="s">
        <v>325</v>
      </c>
      <c r="AJ64" s="30" t="s">
        <v>143</v>
      </c>
      <c r="AK64" s="30" t="s">
        <v>325</v>
      </c>
      <c r="AL64" s="30" t="s">
        <v>325</v>
      </c>
      <c r="AM64" s="36" t="s">
        <v>196</v>
      </c>
      <c r="AN64" s="30" t="s">
        <v>325</v>
      </c>
      <c r="AO64" s="25">
        <v>5</v>
      </c>
      <c r="AP64" s="36" t="s">
        <v>182</v>
      </c>
      <c r="AQ64" s="30" t="s">
        <v>325</v>
      </c>
      <c r="AR64" s="25">
        <v>5</v>
      </c>
      <c r="AS64" s="36" t="s">
        <v>180</v>
      </c>
      <c r="AT64" s="25">
        <v>2013</v>
      </c>
      <c r="AU64" s="25">
        <v>5</v>
      </c>
      <c r="AV64" s="36" t="s">
        <v>143</v>
      </c>
      <c r="AW64" s="30" t="s">
        <v>325</v>
      </c>
      <c r="AX64" s="25">
        <v>5</v>
      </c>
      <c r="AY64" s="30" t="s">
        <v>325</v>
      </c>
      <c r="AZ64" s="30" t="s">
        <v>325</v>
      </c>
      <c r="BA64" s="25" t="s">
        <v>105</v>
      </c>
      <c r="BB64" s="61">
        <v>98</v>
      </c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s="1" customFormat="1" ht="15" customHeight="1">
      <c r="A65" s="27">
        <f t="shared" si="0"/>
        <v>59</v>
      </c>
      <c r="B65" s="106" t="s">
        <v>238</v>
      </c>
      <c r="C65" s="88" t="s">
        <v>308</v>
      </c>
      <c r="D65" s="29">
        <v>1978</v>
      </c>
      <c r="E65" s="29">
        <v>3</v>
      </c>
      <c r="F65" s="30" t="s">
        <v>325</v>
      </c>
      <c r="G65" s="30" t="s">
        <v>388</v>
      </c>
      <c r="H65" s="51">
        <v>1265.6</v>
      </c>
      <c r="I65" s="56">
        <v>1190.4</v>
      </c>
      <c r="J65" s="57" t="s">
        <v>325</v>
      </c>
      <c r="K65" s="29">
        <v>24</v>
      </c>
      <c r="L65" s="32" t="s">
        <v>20</v>
      </c>
      <c r="M65" s="26" t="s">
        <v>226</v>
      </c>
      <c r="N65" s="26" t="s">
        <v>90</v>
      </c>
      <c r="O65" s="30" t="s">
        <v>325</v>
      </c>
      <c r="P65" s="30" t="s">
        <v>325</v>
      </c>
      <c r="Q65" s="38" t="s">
        <v>143</v>
      </c>
      <c r="R65" s="38" t="s">
        <v>91</v>
      </c>
      <c r="S65" s="30" t="s">
        <v>325</v>
      </c>
      <c r="T65" s="30" t="s">
        <v>325</v>
      </c>
      <c r="U65" s="34" t="s">
        <v>89</v>
      </c>
      <c r="V65" s="26" t="s">
        <v>90</v>
      </c>
      <c r="W65" s="30" t="s">
        <v>325</v>
      </c>
      <c r="X65" s="30" t="s">
        <v>325</v>
      </c>
      <c r="Y65" s="36" t="s">
        <v>231</v>
      </c>
      <c r="Z65" s="26" t="s">
        <v>90</v>
      </c>
      <c r="AA65" s="30" t="s">
        <v>325</v>
      </c>
      <c r="AB65" s="30" t="s">
        <v>325</v>
      </c>
      <c r="AC65" s="38" t="s">
        <v>143</v>
      </c>
      <c r="AD65" s="38" t="s">
        <v>91</v>
      </c>
      <c r="AE65" s="31" t="s">
        <v>325</v>
      </c>
      <c r="AF65" s="31" t="s">
        <v>325</v>
      </c>
      <c r="AG65" s="36" t="s">
        <v>235</v>
      </c>
      <c r="AH65" s="30" t="s">
        <v>325</v>
      </c>
      <c r="AI65" s="30" t="s">
        <v>325</v>
      </c>
      <c r="AJ65" s="30" t="s">
        <v>143</v>
      </c>
      <c r="AK65" s="30" t="s">
        <v>325</v>
      </c>
      <c r="AL65" s="30" t="s">
        <v>325</v>
      </c>
      <c r="AM65" s="36" t="s">
        <v>196</v>
      </c>
      <c r="AN65" s="30" t="s">
        <v>325</v>
      </c>
      <c r="AO65" s="25">
        <v>5</v>
      </c>
      <c r="AP65" s="36" t="s">
        <v>216</v>
      </c>
      <c r="AQ65" s="30" t="s">
        <v>325</v>
      </c>
      <c r="AR65" s="25">
        <v>5</v>
      </c>
      <c r="AS65" s="36" t="s">
        <v>180</v>
      </c>
      <c r="AT65" s="25">
        <v>2010</v>
      </c>
      <c r="AU65" s="25">
        <v>5</v>
      </c>
      <c r="AV65" s="36" t="s">
        <v>218</v>
      </c>
      <c r="AW65" s="30" t="s">
        <v>325</v>
      </c>
      <c r="AX65" s="25">
        <v>5</v>
      </c>
      <c r="AY65" s="30" t="s">
        <v>325</v>
      </c>
      <c r="AZ65" s="30" t="s">
        <v>325</v>
      </c>
      <c r="BA65" s="25" t="s">
        <v>100</v>
      </c>
      <c r="BB65" s="61">
        <v>99</v>
      </c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s="1" customFormat="1" ht="16.5" customHeight="1">
      <c r="A66" s="27">
        <f t="shared" si="0"/>
        <v>60</v>
      </c>
      <c r="B66" s="106" t="s">
        <v>238</v>
      </c>
      <c r="C66" s="88" t="s">
        <v>320</v>
      </c>
      <c r="D66" s="29">
        <v>1978</v>
      </c>
      <c r="E66" s="29">
        <v>2</v>
      </c>
      <c r="F66" s="30" t="s">
        <v>325</v>
      </c>
      <c r="G66" s="30" t="s">
        <v>398</v>
      </c>
      <c r="H66" s="51">
        <v>853.8</v>
      </c>
      <c r="I66" s="56">
        <v>769.8</v>
      </c>
      <c r="J66" s="57" t="s">
        <v>325</v>
      </c>
      <c r="K66" s="29">
        <v>18</v>
      </c>
      <c r="L66" s="32" t="s">
        <v>23</v>
      </c>
      <c r="M66" s="26" t="s">
        <v>226</v>
      </c>
      <c r="N66" s="26" t="s">
        <v>90</v>
      </c>
      <c r="O66" s="30" t="s">
        <v>325</v>
      </c>
      <c r="P66" s="30" t="s">
        <v>325</v>
      </c>
      <c r="Q66" s="34" t="s">
        <v>88</v>
      </c>
      <c r="R66" s="36" t="s">
        <v>90</v>
      </c>
      <c r="S66" s="30" t="s">
        <v>325</v>
      </c>
      <c r="T66" s="30" t="s">
        <v>325</v>
      </c>
      <c r="U66" s="34" t="s">
        <v>89</v>
      </c>
      <c r="V66" s="26" t="s">
        <v>90</v>
      </c>
      <c r="W66" s="30" t="s">
        <v>325</v>
      </c>
      <c r="X66" s="30" t="s">
        <v>325</v>
      </c>
      <c r="Y66" s="36" t="s">
        <v>232</v>
      </c>
      <c r="Z66" s="26" t="s">
        <v>90</v>
      </c>
      <c r="AA66" s="30" t="s">
        <v>325</v>
      </c>
      <c r="AB66" s="30" t="s">
        <v>325</v>
      </c>
      <c r="AC66" s="38" t="s">
        <v>143</v>
      </c>
      <c r="AD66" s="38" t="s">
        <v>91</v>
      </c>
      <c r="AE66" s="31" t="s">
        <v>325</v>
      </c>
      <c r="AF66" s="31" t="s">
        <v>325</v>
      </c>
      <c r="AG66" s="36" t="s">
        <v>235</v>
      </c>
      <c r="AH66" s="30" t="s">
        <v>325</v>
      </c>
      <c r="AI66" s="30" t="s">
        <v>325</v>
      </c>
      <c r="AJ66" s="30" t="s">
        <v>143</v>
      </c>
      <c r="AK66" s="30" t="s">
        <v>325</v>
      </c>
      <c r="AL66" s="30" t="s">
        <v>325</v>
      </c>
      <c r="AM66" s="36" t="s">
        <v>188</v>
      </c>
      <c r="AN66" s="30" t="s">
        <v>325</v>
      </c>
      <c r="AO66" s="25">
        <v>5</v>
      </c>
      <c r="AP66" s="36" t="s">
        <v>215</v>
      </c>
      <c r="AQ66" s="30" t="s">
        <v>325</v>
      </c>
      <c r="AR66" s="25">
        <v>5</v>
      </c>
      <c r="AS66" s="36" t="s">
        <v>219</v>
      </c>
      <c r="AT66" s="30" t="s">
        <v>325</v>
      </c>
      <c r="AU66" s="25">
        <v>5</v>
      </c>
      <c r="AV66" s="36" t="s">
        <v>220</v>
      </c>
      <c r="AW66" s="30" t="s">
        <v>325</v>
      </c>
      <c r="AX66" s="25">
        <v>5</v>
      </c>
      <c r="AY66" s="30" t="s">
        <v>325</v>
      </c>
      <c r="AZ66" s="30" t="s">
        <v>325</v>
      </c>
      <c r="BA66" s="25" t="s">
        <v>100</v>
      </c>
      <c r="BB66" s="61">
        <v>93</v>
      </c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54" ht="12.75">
      <c r="A67" s="27">
        <f t="shared" si="0"/>
        <v>61</v>
      </c>
      <c r="B67" s="106" t="s">
        <v>238</v>
      </c>
      <c r="C67" s="34" t="s">
        <v>462</v>
      </c>
      <c r="D67" s="44">
        <v>1978</v>
      </c>
      <c r="E67" s="44">
        <v>2</v>
      </c>
      <c r="F67" s="30" t="s">
        <v>325</v>
      </c>
      <c r="G67" s="30" t="s">
        <v>325</v>
      </c>
      <c r="H67" s="51">
        <v>850.1</v>
      </c>
      <c r="I67" s="60">
        <v>747</v>
      </c>
      <c r="J67" s="53">
        <f>46.3</f>
        <v>46.3</v>
      </c>
      <c r="K67" s="32">
        <v>15</v>
      </c>
      <c r="L67" s="32" t="s">
        <v>67</v>
      </c>
      <c r="M67" s="26" t="s">
        <v>226</v>
      </c>
      <c r="N67" s="38" t="s">
        <v>91</v>
      </c>
      <c r="O67" s="39">
        <v>2009</v>
      </c>
      <c r="P67" s="30" t="s">
        <v>325</v>
      </c>
      <c r="Q67" s="38" t="s">
        <v>143</v>
      </c>
      <c r="R67" s="38" t="s">
        <v>91</v>
      </c>
      <c r="S67" s="30" t="s">
        <v>325</v>
      </c>
      <c r="T67" s="30" t="s">
        <v>325</v>
      </c>
      <c r="U67" s="34" t="s">
        <v>89</v>
      </c>
      <c r="V67" s="38" t="s">
        <v>143</v>
      </c>
      <c r="W67" s="30" t="s">
        <v>325</v>
      </c>
      <c r="X67" s="30" t="s">
        <v>325</v>
      </c>
      <c r="Y67" s="36" t="s">
        <v>232</v>
      </c>
      <c r="Z67" s="26" t="s">
        <v>90</v>
      </c>
      <c r="AA67" s="30" t="s">
        <v>325</v>
      </c>
      <c r="AB67" s="30" t="s">
        <v>325</v>
      </c>
      <c r="AC67" s="38" t="s">
        <v>143</v>
      </c>
      <c r="AD67" s="38" t="s">
        <v>91</v>
      </c>
      <c r="AE67" s="31" t="s">
        <v>325</v>
      </c>
      <c r="AF67" s="31" t="s">
        <v>325</v>
      </c>
      <c r="AG67" s="36" t="s">
        <v>235</v>
      </c>
      <c r="AH67" s="30" t="s">
        <v>325</v>
      </c>
      <c r="AI67" s="30" t="s">
        <v>325</v>
      </c>
      <c r="AJ67" s="30" t="s">
        <v>143</v>
      </c>
      <c r="AK67" s="30" t="s">
        <v>325</v>
      </c>
      <c r="AL67" s="30" t="s">
        <v>325</v>
      </c>
      <c r="AM67" s="64" t="s">
        <v>236</v>
      </c>
      <c r="AN67" s="39">
        <v>2007</v>
      </c>
      <c r="AO67" s="30" t="s">
        <v>325</v>
      </c>
      <c r="AP67" s="64" t="s">
        <v>182</v>
      </c>
      <c r="AQ67" s="30" t="s">
        <v>325</v>
      </c>
      <c r="AR67" s="30" t="s">
        <v>325</v>
      </c>
      <c r="AS67" s="64" t="s">
        <v>229</v>
      </c>
      <c r="AT67" s="39">
        <v>2007</v>
      </c>
      <c r="AU67" s="30" t="s">
        <v>325</v>
      </c>
      <c r="AV67" s="64" t="s">
        <v>143</v>
      </c>
      <c r="AW67" s="30" t="s">
        <v>325</v>
      </c>
      <c r="AX67" s="30" t="s">
        <v>325</v>
      </c>
      <c r="AY67" s="39">
        <v>2008</v>
      </c>
      <c r="AZ67" s="30" t="s">
        <v>325</v>
      </c>
      <c r="BA67" s="30" t="s">
        <v>325</v>
      </c>
      <c r="BB67" s="66">
        <v>85</v>
      </c>
    </row>
    <row r="68" spans="1:67" s="1" customFormat="1" ht="14.25" customHeight="1">
      <c r="A68" s="27">
        <f t="shared" si="0"/>
        <v>62</v>
      </c>
      <c r="B68" s="106" t="s">
        <v>238</v>
      </c>
      <c r="C68" s="89" t="s">
        <v>263</v>
      </c>
      <c r="D68" s="28">
        <v>1979</v>
      </c>
      <c r="E68" s="28">
        <v>3</v>
      </c>
      <c r="F68" s="28">
        <v>305300</v>
      </c>
      <c r="G68" s="30" t="s">
        <v>335</v>
      </c>
      <c r="H68" s="51">
        <v>1388.4</v>
      </c>
      <c r="I68" s="58">
        <v>1256.7</v>
      </c>
      <c r="J68" s="59" t="s">
        <v>325</v>
      </c>
      <c r="K68" s="28">
        <v>27</v>
      </c>
      <c r="L68" s="32" t="s">
        <v>23</v>
      </c>
      <c r="M68" s="26" t="s">
        <v>226</v>
      </c>
      <c r="N68" s="26" t="s">
        <v>90</v>
      </c>
      <c r="O68" s="30" t="s">
        <v>325</v>
      </c>
      <c r="P68" s="30" t="s">
        <v>325</v>
      </c>
      <c r="Q68" s="38" t="s">
        <v>143</v>
      </c>
      <c r="R68" s="38" t="s">
        <v>91</v>
      </c>
      <c r="S68" s="30" t="s">
        <v>325</v>
      </c>
      <c r="T68" s="30" t="s">
        <v>325</v>
      </c>
      <c r="U68" s="34" t="s">
        <v>89</v>
      </c>
      <c r="V68" s="26" t="s">
        <v>90</v>
      </c>
      <c r="W68" s="30" t="s">
        <v>325</v>
      </c>
      <c r="X68" s="30" t="s">
        <v>325</v>
      </c>
      <c r="Y68" s="36" t="s">
        <v>231</v>
      </c>
      <c r="Z68" s="26" t="s">
        <v>90</v>
      </c>
      <c r="AA68" s="25">
        <v>2007</v>
      </c>
      <c r="AB68" s="30" t="s">
        <v>325</v>
      </c>
      <c r="AC68" s="38" t="s">
        <v>143</v>
      </c>
      <c r="AD68" s="38" t="s">
        <v>91</v>
      </c>
      <c r="AE68" s="31" t="s">
        <v>325</v>
      </c>
      <c r="AF68" s="31" t="s">
        <v>325</v>
      </c>
      <c r="AG68" s="36" t="s">
        <v>235</v>
      </c>
      <c r="AH68" s="30" t="s">
        <v>325</v>
      </c>
      <c r="AI68" s="30" t="s">
        <v>325</v>
      </c>
      <c r="AJ68" s="30" t="s">
        <v>143</v>
      </c>
      <c r="AK68" s="30" t="s">
        <v>325</v>
      </c>
      <c r="AL68" s="30" t="s">
        <v>325</v>
      </c>
      <c r="AM68" s="36" t="s">
        <v>194</v>
      </c>
      <c r="AN68" s="30" t="s">
        <v>325</v>
      </c>
      <c r="AO68" s="25">
        <v>5</v>
      </c>
      <c r="AP68" s="36" t="s">
        <v>182</v>
      </c>
      <c r="AQ68" s="30" t="s">
        <v>325</v>
      </c>
      <c r="AR68" s="25">
        <v>5</v>
      </c>
      <c r="AS68" s="36" t="s">
        <v>180</v>
      </c>
      <c r="AT68" s="25">
        <v>2012</v>
      </c>
      <c r="AU68" s="25">
        <v>5</v>
      </c>
      <c r="AV68" s="36" t="s">
        <v>187</v>
      </c>
      <c r="AW68" s="30" t="s">
        <v>325</v>
      </c>
      <c r="AX68" s="25">
        <v>5</v>
      </c>
      <c r="AY68" s="30" t="s">
        <v>325</v>
      </c>
      <c r="AZ68" s="30" t="s">
        <v>325</v>
      </c>
      <c r="BA68" s="25" t="s">
        <v>98</v>
      </c>
      <c r="BB68" s="61">
        <v>99</v>
      </c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s="1" customFormat="1" ht="14.25" customHeight="1">
      <c r="A69" s="27">
        <f t="shared" si="0"/>
        <v>63</v>
      </c>
      <c r="B69" s="106" t="s">
        <v>238</v>
      </c>
      <c r="C69" s="87" t="s">
        <v>252</v>
      </c>
      <c r="D69" s="25">
        <v>1979</v>
      </c>
      <c r="E69" s="25">
        <v>2</v>
      </c>
      <c r="F69" s="30" t="s">
        <v>325</v>
      </c>
      <c r="G69" s="30" t="s">
        <v>338</v>
      </c>
      <c r="H69" s="51">
        <v>969.1</v>
      </c>
      <c r="I69" s="51">
        <v>874.7</v>
      </c>
      <c r="J69" s="53" t="s">
        <v>325</v>
      </c>
      <c r="K69" s="25">
        <v>22</v>
      </c>
      <c r="L69" s="32" t="s">
        <v>20</v>
      </c>
      <c r="M69" s="26" t="s">
        <v>226</v>
      </c>
      <c r="N69" s="26" t="s">
        <v>90</v>
      </c>
      <c r="O69" s="30" t="s">
        <v>325</v>
      </c>
      <c r="P69" s="30" t="s">
        <v>325</v>
      </c>
      <c r="Q69" s="38" t="s">
        <v>143</v>
      </c>
      <c r="R69" s="38" t="s">
        <v>91</v>
      </c>
      <c r="S69" s="30" t="s">
        <v>325</v>
      </c>
      <c r="T69" s="30" t="s">
        <v>325</v>
      </c>
      <c r="U69" s="34" t="s">
        <v>89</v>
      </c>
      <c r="V69" s="36" t="s">
        <v>90</v>
      </c>
      <c r="W69" s="25">
        <v>2007</v>
      </c>
      <c r="X69" s="30" t="s">
        <v>325</v>
      </c>
      <c r="Y69" s="36" t="s">
        <v>232</v>
      </c>
      <c r="Z69" s="26" t="s">
        <v>90</v>
      </c>
      <c r="AA69" s="30" t="s">
        <v>325</v>
      </c>
      <c r="AB69" s="30" t="s">
        <v>325</v>
      </c>
      <c r="AC69" s="38" t="s">
        <v>143</v>
      </c>
      <c r="AD69" s="38" t="s">
        <v>91</v>
      </c>
      <c r="AE69" s="31" t="s">
        <v>325</v>
      </c>
      <c r="AF69" s="31" t="s">
        <v>325</v>
      </c>
      <c r="AG69" s="36" t="s">
        <v>235</v>
      </c>
      <c r="AH69" s="25">
        <v>2006</v>
      </c>
      <c r="AI69" s="30" t="s">
        <v>325</v>
      </c>
      <c r="AJ69" s="30" t="s">
        <v>143</v>
      </c>
      <c r="AK69" s="30" t="s">
        <v>325</v>
      </c>
      <c r="AL69" s="30" t="s">
        <v>325</v>
      </c>
      <c r="AM69" s="36" t="s">
        <v>188</v>
      </c>
      <c r="AN69" s="30" t="s">
        <v>325</v>
      </c>
      <c r="AO69" s="25">
        <v>5</v>
      </c>
      <c r="AP69" s="36" t="s">
        <v>182</v>
      </c>
      <c r="AQ69" s="30" t="s">
        <v>325</v>
      </c>
      <c r="AR69" s="25">
        <v>5</v>
      </c>
      <c r="AS69" s="36" t="s">
        <v>180</v>
      </c>
      <c r="AT69" s="25">
        <v>2012</v>
      </c>
      <c r="AU69" s="25">
        <v>5</v>
      </c>
      <c r="AV69" s="36" t="s">
        <v>187</v>
      </c>
      <c r="AW69" s="30" t="s">
        <v>325</v>
      </c>
      <c r="AX69" s="25">
        <v>5</v>
      </c>
      <c r="AY69" s="30" t="s">
        <v>325</v>
      </c>
      <c r="AZ69" s="30" t="s">
        <v>325</v>
      </c>
      <c r="BA69" s="25" t="s">
        <v>98</v>
      </c>
      <c r="BB69" s="61">
        <v>106</v>
      </c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s="1" customFormat="1" ht="15" customHeight="1">
      <c r="A70" s="27">
        <f t="shared" si="0"/>
        <v>64</v>
      </c>
      <c r="B70" s="106" t="s">
        <v>238</v>
      </c>
      <c r="C70" s="88" t="s">
        <v>266</v>
      </c>
      <c r="D70" s="29">
        <v>1979</v>
      </c>
      <c r="E70" s="29">
        <v>2</v>
      </c>
      <c r="F70" s="29">
        <v>160894</v>
      </c>
      <c r="G70" s="30" t="s">
        <v>350</v>
      </c>
      <c r="H70" s="51">
        <v>801</v>
      </c>
      <c r="I70" s="56">
        <v>753.2</v>
      </c>
      <c r="J70" s="57" t="s">
        <v>325</v>
      </c>
      <c r="K70" s="29">
        <v>16</v>
      </c>
      <c r="L70" s="32" t="s">
        <v>23</v>
      </c>
      <c r="M70" s="26" t="s">
        <v>226</v>
      </c>
      <c r="N70" s="38" t="s">
        <v>91</v>
      </c>
      <c r="O70" s="30" t="s">
        <v>325</v>
      </c>
      <c r="P70" s="30" t="s">
        <v>325</v>
      </c>
      <c r="Q70" s="38" t="s">
        <v>143</v>
      </c>
      <c r="R70" s="38" t="s">
        <v>91</v>
      </c>
      <c r="S70" s="30" t="s">
        <v>325</v>
      </c>
      <c r="T70" s="30" t="s">
        <v>325</v>
      </c>
      <c r="U70" s="34" t="s">
        <v>89</v>
      </c>
      <c r="V70" s="26" t="s">
        <v>90</v>
      </c>
      <c r="W70" s="30" t="s">
        <v>325</v>
      </c>
      <c r="X70" s="30" t="s">
        <v>325</v>
      </c>
      <c r="Y70" s="36" t="s">
        <v>232</v>
      </c>
      <c r="Z70" s="26" t="s">
        <v>90</v>
      </c>
      <c r="AA70" s="25">
        <v>2006</v>
      </c>
      <c r="AB70" s="30" t="s">
        <v>325</v>
      </c>
      <c r="AC70" s="38" t="s">
        <v>143</v>
      </c>
      <c r="AD70" s="38" t="s">
        <v>91</v>
      </c>
      <c r="AE70" s="31" t="s">
        <v>325</v>
      </c>
      <c r="AF70" s="31" t="s">
        <v>325</v>
      </c>
      <c r="AG70" s="36" t="s">
        <v>235</v>
      </c>
      <c r="AH70" s="30" t="s">
        <v>325</v>
      </c>
      <c r="AI70" s="30" t="s">
        <v>325</v>
      </c>
      <c r="AJ70" s="30" t="s">
        <v>143</v>
      </c>
      <c r="AK70" s="30" t="s">
        <v>325</v>
      </c>
      <c r="AL70" s="30" t="s">
        <v>325</v>
      </c>
      <c r="AM70" s="36" t="s">
        <v>196</v>
      </c>
      <c r="AN70" s="25">
        <v>2011</v>
      </c>
      <c r="AO70" s="25">
        <v>5</v>
      </c>
      <c r="AP70" s="36" t="s">
        <v>182</v>
      </c>
      <c r="AQ70" s="30" t="s">
        <v>325</v>
      </c>
      <c r="AR70" s="25">
        <v>5</v>
      </c>
      <c r="AS70" s="36" t="s">
        <v>180</v>
      </c>
      <c r="AT70" s="30" t="s">
        <v>325</v>
      </c>
      <c r="AU70" s="25">
        <v>5</v>
      </c>
      <c r="AV70" s="36" t="s">
        <v>187</v>
      </c>
      <c r="AW70" s="25">
        <v>2012</v>
      </c>
      <c r="AX70" s="30" t="s">
        <v>325</v>
      </c>
      <c r="AY70" s="30" t="s">
        <v>325</v>
      </c>
      <c r="AZ70" s="30" t="s">
        <v>325</v>
      </c>
      <c r="BA70" s="25" t="s">
        <v>106</v>
      </c>
      <c r="BB70" s="61">
        <v>98</v>
      </c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s="1" customFormat="1" ht="15" customHeight="1">
      <c r="A71" s="27">
        <f t="shared" si="0"/>
        <v>65</v>
      </c>
      <c r="B71" s="106" t="s">
        <v>238</v>
      </c>
      <c r="C71" s="88" t="s">
        <v>278</v>
      </c>
      <c r="D71" s="29">
        <v>1979</v>
      </c>
      <c r="E71" s="29">
        <v>2</v>
      </c>
      <c r="F71" s="29" t="s">
        <v>204</v>
      </c>
      <c r="G71" s="30" t="s">
        <v>361</v>
      </c>
      <c r="H71" s="51">
        <v>813.3</v>
      </c>
      <c r="I71" s="56">
        <v>764.5</v>
      </c>
      <c r="J71" s="57" t="s">
        <v>325</v>
      </c>
      <c r="K71" s="29">
        <v>16</v>
      </c>
      <c r="L71" s="32" t="s">
        <v>21</v>
      </c>
      <c r="M71" s="26" t="s">
        <v>226</v>
      </c>
      <c r="N71" s="26" t="s">
        <v>90</v>
      </c>
      <c r="O71" s="30" t="s">
        <v>325</v>
      </c>
      <c r="P71" s="30" t="s">
        <v>325</v>
      </c>
      <c r="Q71" s="38" t="s">
        <v>143</v>
      </c>
      <c r="R71" s="38" t="s">
        <v>91</v>
      </c>
      <c r="S71" s="30" t="s">
        <v>325</v>
      </c>
      <c r="T71" s="30" t="s">
        <v>325</v>
      </c>
      <c r="U71" s="34" t="s">
        <v>89</v>
      </c>
      <c r="V71" s="26" t="s">
        <v>90</v>
      </c>
      <c r="W71" s="25" t="s">
        <v>325</v>
      </c>
      <c r="X71" s="30" t="s">
        <v>325</v>
      </c>
      <c r="Y71" s="36" t="s">
        <v>232</v>
      </c>
      <c r="Z71" s="26" t="s">
        <v>90</v>
      </c>
      <c r="AA71" s="30" t="s">
        <v>325</v>
      </c>
      <c r="AB71" s="30" t="s">
        <v>325</v>
      </c>
      <c r="AC71" s="38" t="s">
        <v>143</v>
      </c>
      <c r="AD71" s="38" t="s">
        <v>91</v>
      </c>
      <c r="AE71" s="31" t="s">
        <v>325</v>
      </c>
      <c r="AF71" s="31" t="s">
        <v>325</v>
      </c>
      <c r="AG71" s="36" t="s">
        <v>235</v>
      </c>
      <c r="AH71" s="25">
        <v>2008</v>
      </c>
      <c r="AI71" s="30" t="s">
        <v>325</v>
      </c>
      <c r="AJ71" s="30" t="s">
        <v>143</v>
      </c>
      <c r="AK71" s="30" t="s">
        <v>325</v>
      </c>
      <c r="AL71" s="30" t="s">
        <v>325</v>
      </c>
      <c r="AM71" s="36" t="s">
        <v>205</v>
      </c>
      <c r="AN71" s="30" t="s">
        <v>325</v>
      </c>
      <c r="AO71" s="30" t="s">
        <v>325</v>
      </c>
      <c r="AP71" s="36" t="s">
        <v>182</v>
      </c>
      <c r="AQ71" s="30" t="s">
        <v>325</v>
      </c>
      <c r="AR71" s="30" t="s">
        <v>325</v>
      </c>
      <c r="AS71" s="36" t="s">
        <v>180</v>
      </c>
      <c r="AT71" s="25">
        <v>2012</v>
      </c>
      <c r="AU71" s="30" t="s">
        <v>325</v>
      </c>
      <c r="AV71" s="36" t="s">
        <v>187</v>
      </c>
      <c r="AW71" s="30" t="s">
        <v>325</v>
      </c>
      <c r="AX71" s="30" t="s">
        <v>325</v>
      </c>
      <c r="AY71" s="30" t="s">
        <v>325</v>
      </c>
      <c r="AZ71" s="30" t="s">
        <v>325</v>
      </c>
      <c r="BA71" s="25" t="s">
        <v>116</v>
      </c>
      <c r="BB71" s="61">
        <v>100</v>
      </c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s="1" customFormat="1" ht="15" customHeight="1">
      <c r="A72" s="27">
        <f aca="true" t="shared" si="1" ref="A72:A131">A71+1</f>
        <v>66</v>
      </c>
      <c r="B72" s="106" t="s">
        <v>238</v>
      </c>
      <c r="C72" s="89" t="s">
        <v>279</v>
      </c>
      <c r="D72" s="28">
        <v>1979</v>
      </c>
      <c r="E72" s="28">
        <v>2</v>
      </c>
      <c r="F72" s="28" t="s">
        <v>206</v>
      </c>
      <c r="G72" s="30" t="s">
        <v>362</v>
      </c>
      <c r="H72" s="51">
        <v>912.1</v>
      </c>
      <c r="I72" s="58">
        <v>827.3</v>
      </c>
      <c r="J72" s="59" t="s">
        <v>325</v>
      </c>
      <c r="K72" s="28">
        <v>18</v>
      </c>
      <c r="L72" s="32" t="s">
        <v>23</v>
      </c>
      <c r="M72" s="26" t="s">
        <v>226</v>
      </c>
      <c r="N72" s="26" t="s">
        <v>90</v>
      </c>
      <c r="O72" s="30" t="s">
        <v>325</v>
      </c>
      <c r="P72" s="30" t="s">
        <v>325</v>
      </c>
      <c r="Q72" s="38" t="s">
        <v>143</v>
      </c>
      <c r="R72" s="38" t="s">
        <v>91</v>
      </c>
      <c r="S72" s="30" t="s">
        <v>325</v>
      </c>
      <c r="T72" s="30" t="s">
        <v>325</v>
      </c>
      <c r="U72" s="34" t="s">
        <v>89</v>
      </c>
      <c r="V72" s="26" t="s">
        <v>90</v>
      </c>
      <c r="W72" s="25">
        <v>2009</v>
      </c>
      <c r="X72" s="30" t="s">
        <v>325</v>
      </c>
      <c r="Y72" s="36" t="s">
        <v>232</v>
      </c>
      <c r="Z72" s="26" t="s">
        <v>90</v>
      </c>
      <c r="AA72" s="30" t="s">
        <v>325</v>
      </c>
      <c r="AB72" s="30" t="s">
        <v>325</v>
      </c>
      <c r="AC72" s="38" t="s">
        <v>143</v>
      </c>
      <c r="AD72" s="38" t="s">
        <v>91</v>
      </c>
      <c r="AE72" s="31" t="s">
        <v>325</v>
      </c>
      <c r="AF72" s="31" t="s">
        <v>325</v>
      </c>
      <c r="AG72" s="36" t="s">
        <v>235</v>
      </c>
      <c r="AH72" s="30" t="s">
        <v>325</v>
      </c>
      <c r="AI72" s="30" t="s">
        <v>325</v>
      </c>
      <c r="AJ72" s="30" t="s">
        <v>143</v>
      </c>
      <c r="AK72" s="30" t="s">
        <v>325</v>
      </c>
      <c r="AL72" s="30" t="s">
        <v>325</v>
      </c>
      <c r="AM72" s="36" t="s">
        <v>194</v>
      </c>
      <c r="AN72" s="30" t="s">
        <v>325</v>
      </c>
      <c r="AO72" s="25">
        <v>5</v>
      </c>
      <c r="AP72" s="36" t="s">
        <v>182</v>
      </c>
      <c r="AQ72" s="30" t="s">
        <v>325</v>
      </c>
      <c r="AR72" s="25">
        <v>5</v>
      </c>
      <c r="AS72" s="36" t="s">
        <v>180</v>
      </c>
      <c r="AT72" s="25">
        <v>2012</v>
      </c>
      <c r="AU72" s="25">
        <v>5</v>
      </c>
      <c r="AV72" s="36" t="s">
        <v>187</v>
      </c>
      <c r="AW72" s="30" t="s">
        <v>325</v>
      </c>
      <c r="AX72" s="25">
        <v>5</v>
      </c>
      <c r="AY72" s="30" t="s">
        <v>325</v>
      </c>
      <c r="AZ72" s="30" t="s">
        <v>325</v>
      </c>
      <c r="BA72" s="25" t="s">
        <v>98</v>
      </c>
      <c r="BB72" s="61">
        <v>93</v>
      </c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s="1" customFormat="1" ht="15" customHeight="1">
      <c r="A73" s="27">
        <f t="shared" si="1"/>
        <v>67</v>
      </c>
      <c r="B73" s="106" t="s">
        <v>238</v>
      </c>
      <c r="C73" s="88" t="s">
        <v>285</v>
      </c>
      <c r="D73" s="29">
        <v>1979</v>
      </c>
      <c r="E73" s="29">
        <v>2</v>
      </c>
      <c r="F73" s="30" t="s">
        <v>325</v>
      </c>
      <c r="G73" s="30" t="s">
        <v>366</v>
      </c>
      <c r="H73" s="51">
        <v>972.7</v>
      </c>
      <c r="I73" s="56">
        <v>892</v>
      </c>
      <c r="J73" s="57" t="s">
        <v>325</v>
      </c>
      <c r="K73" s="29">
        <v>22</v>
      </c>
      <c r="L73" s="32" t="s">
        <v>23</v>
      </c>
      <c r="M73" s="26" t="s">
        <v>226</v>
      </c>
      <c r="N73" s="26" t="s">
        <v>90</v>
      </c>
      <c r="O73" s="30" t="s">
        <v>325</v>
      </c>
      <c r="P73" s="30" t="s">
        <v>325</v>
      </c>
      <c r="Q73" s="38" t="s">
        <v>143</v>
      </c>
      <c r="R73" s="38" t="s">
        <v>91</v>
      </c>
      <c r="S73" s="30" t="s">
        <v>325</v>
      </c>
      <c r="T73" s="30" t="s">
        <v>325</v>
      </c>
      <c r="U73" s="34" t="s">
        <v>89</v>
      </c>
      <c r="V73" s="36" t="s">
        <v>90</v>
      </c>
      <c r="W73" s="30" t="s">
        <v>325</v>
      </c>
      <c r="X73" s="30" t="s">
        <v>325</v>
      </c>
      <c r="Y73" s="36" t="s">
        <v>232</v>
      </c>
      <c r="Z73" s="26" t="s">
        <v>90</v>
      </c>
      <c r="AA73" s="30" t="s">
        <v>325</v>
      </c>
      <c r="AB73" s="30" t="s">
        <v>325</v>
      </c>
      <c r="AC73" s="38" t="s">
        <v>143</v>
      </c>
      <c r="AD73" s="38" t="s">
        <v>91</v>
      </c>
      <c r="AE73" s="31" t="s">
        <v>325</v>
      </c>
      <c r="AF73" s="31" t="s">
        <v>325</v>
      </c>
      <c r="AG73" s="36" t="s">
        <v>235</v>
      </c>
      <c r="AH73" s="30" t="s">
        <v>325</v>
      </c>
      <c r="AI73" s="30" t="s">
        <v>325</v>
      </c>
      <c r="AJ73" s="30" t="s">
        <v>143</v>
      </c>
      <c r="AK73" s="30" t="s">
        <v>325</v>
      </c>
      <c r="AL73" s="30" t="s">
        <v>325</v>
      </c>
      <c r="AM73" s="36" t="s">
        <v>208</v>
      </c>
      <c r="AN73" s="30" t="s">
        <v>325</v>
      </c>
      <c r="AO73" s="25">
        <v>5</v>
      </c>
      <c r="AP73" s="36" t="s">
        <v>182</v>
      </c>
      <c r="AQ73" s="30" t="s">
        <v>325</v>
      </c>
      <c r="AR73" s="25">
        <v>5</v>
      </c>
      <c r="AS73" s="36" t="s">
        <v>180</v>
      </c>
      <c r="AT73" s="25">
        <v>2013</v>
      </c>
      <c r="AU73" s="30" t="s">
        <v>325</v>
      </c>
      <c r="AV73" s="36" t="s">
        <v>143</v>
      </c>
      <c r="AW73" s="30" t="s">
        <v>325</v>
      </c>
      <c r="AX73" s="30" t="s">
        <v>325</v>
      </c>
      <c r="AY73" s="30" t="s">
        <v>325</v>
      </c>
      <c r="AZ73" s="30" t="s">
        <v>325</v>
      </c>
      <c r="BA73" s="25" t="s">
        <v>98</v>
      </c>
      <c r="BB73" s="61">
        <v>101</v>
      </c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54" ht="15" customHeight="1">
      <c r="A74" s="27">
        <f t="shared" si="1"/>
        <v>68</v>
      </c>
      <c r="B74" s="106" t="s">
        <v>238</v>
      </c>
      <c r="C74" s="90" t="s">
        <v>463</v>
      </c>
      <c r="D74" s="32">
        <v>1979</v>
      </c>
      <c r="E74" s="32">
        <v>2</v>
      </c>
      <c r="F74" s="30" t="s">
        <v>325</v>
      </c>
      <c r="G74" s="30" t="s">
        <v>1</v>
      </c>
      <c r="H74" s="51">
        <v>893.1</v>
      </c>
      <c r="I74" s="53">
        <v>797.7</v>
      </c>
      <c r="J74" s="53">
        <f>46.2</f>
        <v>46.2</v>
      </c>
      <c r="K74" s="32">
        <v>15</v>
      </c>
      <c r="L74" s="32" t="s">
        <v>70</v>
      </c>
      <c r="M74" s="26" t="s">
        <v>226</v>
      </c>
      <c r="N74" s="38" t="s">
        <v>91</v>
      </c>
      <c r="O74" s="30" t="s">
        <v>325</v>
      </c>
      <c r="P74" s="30" t="s">
        <v>325</v>
      </c>
      <c r="Q74" s="38" t="s">
        <v>143</v>
      </c>
      <c r="R74" s="38" t="s">
        <v>91</v>
      </c>
      <c r="S74" s="30" t="s">
        <v>325</v>
      </c>
      <c r="T74" s="30" t="s">
        <v>325</v>
      </c>
      <c r="U74" s="34" t="s">
        <v>89</v>
      </c>
      <c r="V74" s="38" t="s">
        <v>143</v>
      </c>
      <c r="W74" s="30" t="s">
        <v>325</v>
      </c>
      <c r="X74" s="30" t="s">
        <v>325</v>
      </c>
      <c r="Y74" s="36" t="s">
        <v>232</v>
      </c>
      <c r="Z74" s="26" t="s">
        <v>90</v>
      </c>
      <c r="AA74" s="30" t="s">
        <v>325</v>
      </c>
      <c r="AB74" s="30" t="s">
        <v>325</v>
      </c>
      <c r="AC74" s="38" t="s">
        <v>143</v>
      </c>
      <c r="AD74" s="38" t="s">
        <v>91</v>
      </c>
      <c r="AE74" s="31" t="s">
        <v>325</v>
      </c>
      <c r="AF74" s="31" t="s">
        <v>325</v>
      </c>
      <c r="AG74" s="36" t="s">
        <v>235</v>
      </c>
      <c r="AH74" s="30" t="s">
        <v>325</v>
      </c>
      <c r="AI74" s="30" t="s">
        <v>325</v>
      </c>
      <c r="AJ74" s="30" t="s">
        <v>143</v>
      </c>
      <c r="AK74" s="30" t="s">
        <v>325</v>
      </c>
      <c r="AL74" s="30" t="s">
        <v>325</v>
      </c>
      <c r="AM74" s="64" t="s">
        <v>178</v>
      </c>
      <c r="AN74" s="30" t="s">
        <v>325</v>
      </c>
      <c r="AO74" s="39">
        <v>5</v>
      </c>
      <c r="AP74" s="65" t="s">
        <v>230</v>
      </c>
      <c r="AQ74" s="30" t="s">
        <v>325</v>
      </c>
      <c r="AR74" s="39">
        <v>5</v>
      </c>
      <c r="AS74" s="64" t="s">
        <v>229</v>
      </c>
      <c r="AT74" s="30" t="s">
        <v>325</v>
      </c>
      <c r="AU74" s="39">
        <v>5</v>
      </c>
      <c r="AV74" s="64" t="s">
        <v>143</v>
      </c>
      <c r="AW74" s="30" t="s">
        <v>325</v>
      </c>
      <c r="AX74" s="30" t="s">
        <v>325</v>
      </c>
      <c r="AY74" s="30" t="s">
        <v>325</v>
      </c>
      <c r="AZ74" s="30" t="s">
        <v>325</v>
      </c>
      <c r="BA74" s="95" t="s">
        <v>98</v>
      </c>
      <c r="BB74" s="66">
        <v>100</v>
      </c>
    </row>
    <row r="75" spans="1:67" s="1" customFormat="1" ht="15" customHeight="1">
      <c r="A75" s="27">
        <f t="shared" si="1"/>
        <v>69</v>
      </c>
      <c r="B75" s="106" t="s">
        <v>238</v>
      </c>
      <c r="C75" s="87" t="s">
        <v>242</v>
      </c>
      <c r="D75" s="25">
        <v>1980</v>
      </c>
      <c r="E75" s="25">
        <v>3</v>
      </c>
      <c r="F75" s="25">
        <v>211180</v>
      </c>
      <c r="G75" s="30" t="s">
        <v>328</v>
      </c>
      <c r="H75" s="51">
        <v>1354.9</v>
      </c>
      <c r="I75" s="51">
        <v>1145.3</v>
      </c>
      <c r="J75" s="53">
        <v>50</v>
      </c>
      <c r="K75" s="25">
        <v>23</v>
      </c>
      <c r="L75" s="32" t="s">
        <v>22</v>
      </c>
      <c r="M75" s="26" t="s">
        <v>226</v>
      </c>
      <c r="N75" s="26" t="s">
        <v>90</v>
      </c>
      <c r="O75" s="30" t="s">
        <v>325</v>
      </c>
      <c r="P75" s="30" t="s">
        <v>325</v>
      </c>
      <c r="Q75" s="38" t="s">
        <v>143</v>
      </c>
      <c r="R75" s="38" t="s">
        <v>91</v>
      </c>
      <c r="S75" s="30" t="s">
        <v>325</v>
      </c>
      <c r="T75" s="30" t="s">
        <v>325</v>
      </c>
      <c r="U75" s="34" t="s">
        <v>89</v>
      </c>
      <c r="V75" s="26" t="s">
        <v>90</v>
      </c>
      <c r="W75" s="30" t="s">
        <v>325</v>
      </c>
      <c r="X75" s="30" t="s">
        <v>325</v>
      </c>
      <c r="Y75" s="36" t="s">
        <v>231</v>
      </c>
      <c r="Z75" s="26" t="s">
        <v>90</v>
      </c>
      <c r="AA75" s="25">
        <v>2012</v>
      </c>
      <c r="AB75" s="30" t="s">
        <v>325</v>
      </c>
      <c r="AC75" s="36" t="s">
        <v>226</v>
      </c>
      <c r="AD75" s="38" t="s">
        <v>143</v>
      </c>
      <c r="AE75" s="31" t="s">
        <v>325</v>
      </c>
      <c r="AF75" s="31" t="s">
        <v>325</v>
      </c>
      <c r="AG75" s="36" t="s">
        <v>235</v>
      </c>
      <c r="AH75" s="25">
        <v>2006</v>
      </c>
      <c r="AI75" s="30" t="s">
        <v>325</v>
      </c>
      <c r="AJ75" s="30" t="s">
        <v>143</v>
      </c>
      <c r="AK75" s="30" t="s">
        <v>325</v>
      </c>
      <c r="AL75" s="30" t="s">
        <v>325</v>
      </c>
      <c r="AM75" s="36" t="s">
        <v>188</v>
      </c>
      <c r="AN75" s="30" t="s">
        <v>325</v>
      </c>
      <c r="AO75" s="25">
        <v>5</v>
      </c>
      <c r="AP75" s="36" t="s">
        <v>190</v>
      </c>
      <c r="AQ75" s="30" t="s">
        <v>325</v>
      </c>
      <c r="AR75" s="25">
        <v>5</v>
      </c>
      <c r="AS75" s="36" t="s">
        <v>180</v>
      </c>
      <c r="AT75" s="30" t="s">
        <v>325</v>
      </c>
      <c r="AU75" s="25">
        <v>5</v>
      </c>
      <c r="AV75" s="36" t="s">
        <v>187</v>
      </c>
      <c r="AW75" s="30" t="s">
        <v>325</v>
      </c>
      <c r="AX75" s="25">
        <v>5</v>
      </c>
      <c r="AY75" s="30" t="s">
        <v>325</v>
      </c>
      <c r="AZ75" s="30" t="s">
        <v>325</v>
      </c>
      <c r="BA75" s="25" t="s">
        <v>93</v>
      </c>
      <c r="BB75" s="61">
        <v>96</v>
      </c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s="1" customFormat="1" ht="15.75" customHeight="1">
      <c r="A76" s="27">
        <f t="shared" si="1"/>
        <v>70</v>
      </c>
      <c r="B76" s="106" t="s">
        <v>238</v>
      </c>
      <c r="C76" s="87" t="s">
        <v>243</v>
      </c>
      <c r="D76" s="25">
        <v>1980</v>
      </c>
      <c r="E76" s="25">
        <v>3</v>
      </c>
      <c r="F76" s="25">
        <v>241180</v>
      </c>
      <c r="G76" s="30" t="s">
        <v>329</v>
      </c>
      <c r="H76" s="51">
        <f>I76+J76+170.82</f>
        <v>1562.82</v>
      </c>
      <c r="I76" s="51">
        <v>1366.3</v>
      </c>
      <c r="J76" s="53">
        <v>25.7</v>
      </c>
      <c r="K76" s="25">
        <v>32</v>
      </c>
      <c r="L76" s="32" t="s">
        <v>23</v>
      </c>
      <c r="M76" s="26" t="s">
        <v>226</v>
      </c>
      <c r="N76" s="26" t="s">
        <v>90</v>
      </c>
      <c r="O76" s="25">
        <v>2008</v>
      </c>
      <c r="P76" s="30" t="s">
        <v>325</v>
      </c>
      <c r="Q76" s="38" t="s">
        <v>143</v>
      </c>
      <c r="R76" s="38" t="s">
        <v>91</v>
      </c>
      <c r="S76" s="30" t="s">
        <v>325</v>
      </c>
      <c r="T76" s="30" t="s">
        <v>325</v>
      </c>
      <c r="U76" s="34" t="s">
        <v>89</v>
      </c>
      <c r="V76" s="36" t="s">
        <v>90</v>
      </c>
      <c r="W76" s="30" t="s">
        <v>325</v>
      </c>
      <c r="X76" s="30" t="s">
        <v>325</v>
      </c>
      <c r="Y76" s="36" t="s">
        <v>231</v>
      </c>
      <c r="Z76" s="26" t="s">
        <v>90</v>
      </c>
      <c r="AA76" s="30" t="s">
        <v>325</v>
      </c>
      <c r="AB76" s="30" t="s">
        <v>325</v>
      </c>
      <c r="AC76" s="36" t="s">
        <v>226</v>
      </c>
      <c r="AD76" s="38" t="s">
        <v>143</v>
      </c>
      <c r="AE76" s="31" t="s">
        <v>325</v>
      </c>
      <c r="AF76" s="31" t="s">
        <v>325</v>
      </c>
      <c r="AG76" s="36" t="s">
        <v>235</v>
      </c>
      <c r="AH76" s="30" t="s">
        <v>325</v>
      </c>
      <c r="AI76" s="30" t="s">
        <v>325</v>
      </c>
      <c r="AJ76" s="30" t="s">
        <v>143</v>
      </c>
      <c r="AK76" s="30" t="s">
        <v>325</v>
      </c>
      <c r="AL76" s="30" t="s">
        <v>325</v>
      </c>
      <c r="AM76" s="36" t="s">
        <v>188</v>
      </c>
      <c r="AN76" s="30" t="s">
        <v>325</v>
      </c>
      <c r="AO76" s="25">
        <v>5</v>
      </c>
      <c r="AP76" s="36" t="s">
        <v>189</v>
      </c>
      <c r="AQ76" s="30" t="s">
        <v>325</v>
      </c>
      <c r="AR76" s="25">
        <v>5</v>
      </c>
      <c r="AS76" s="36" t="s">
        <v>180</v>
      </c>
      <c r="AT76" s="25">
        <v>2013</v>
      </c>
      <c r="AU76" s="30" t="s">
        <v>325</v>
      </c>
      <c r="AV76" s="36" t="s">
        <v>187</v>
      </c>
      <c r="AW76" s="30" t="s">
        <v>325</v>
      </c>
      <c r="AX76" s="25">
        <v>5</v>
      </c>
      <c r="AY76" s="30" t="s">
        <v>325</v>
      </c>
      <c r="AZ76" s="30" t="s">
        <v>325</v>
      </c>
      <c r="BA76" s="25" t="s">
        <v>93</v>
      </c>
      <c r="BB76" s="61">
        <v>99</v>
      </c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s="1" customFormat="1" ht="16.5" customHeight="1">
      <c r="A77" s="27">
        <f t="shared" si="1"/>
        <v>71</v>
      </c>
      <c r="B77" s="106" t="s">
        <v>238</v>
      </c>
      <c r="C77" s="87" t="s">
        <v>250</v>
      </c>
      <c r="D77" s="25">
        <v>1980</v>
      </c>
      <c r="E77" s="25">
        <v>2</v>
      </c>
      <c r="F77" s="25">
        <v>195030</v>
      </c>
      <c r="G77" s="30" t="s">
        <v>336</v>
      </c>
      <c r="H77" s="51">
        <v>954.6</v>
      </c>
      <c r="I77" s="51">
        <v>866.4</v>
      </c>
      <c r="J77" s="53" t="s">
        <v>325</v>
      </c>
      <c r="K77" s="25">
        <v>22</v>
      </c>
      <c r="L77" s="32" t="s">
        <v>23</v>
      </c>
      <c r="M77" s="26" t="s">
        <v>226</v>
      </c>
      <c r="N77" s="26" t="s">
        <v>90</v>
      </c>
      <c r="O77" s="25">
        <v>2012</v>
      </c>
      <c r="P77" s="30" t="s">
        <v>325</v>
      </c>
      <c r="Q77" s="38" t="s">
        <v>143</v>
      </c>
      <c r="R77" s="38" t="s">
        <v>91</v>
      </c>
      <c r="S77" s="30" t="s">
        <v>325</v>
      </c>
      <c r="T77" s="30" t="s">
        <v>325</v>
      </c>
      <c r="U77" s="34" t="s">
        <v>89</v>
      </c>
      <c r="V77" s="36" t="s">
        <v>90</v>
      </c>
      <c r="W77" s="30" t="s">
        <v>325</v>
      </c>
      <c r="X77" s="30" t="s">
        <v>325</v>
      </c>
      <c r="Y77" s="36" t="s">
        <v>232</v>
      </c>
      <c r="Z77" s="26" t="s">
        <v>90</v>
      </c>
      <c r="AA77" s="30" t="s">
        <v>325</v>
      </c>
      <c r="AB77" s="30" t="s">
        <v>325</v>
      </c>
      <c r="AC77" s="38" t="s">
        <v>143</v>
      </c>
      <c r="AD77" s="38" t="s">
        <v>91</v>
      </c>
      <c r="AE77" s="31" t="s">
        <v>325</v>
      </c>
      <c r="AF77" s="31" t="s">
        <v>325</v>
      </c>
      <c r="AG77" s="36" t="s">
        <v>235</v>
      </c>
      <c r="AH77" s="30" t="s">
        <v>325</v>
      </c>
      <c r="AI77" s="30" t="s">
        <v>325</v>
      </c>
      <c r="AJ77" s="30" t="s">
        <v>143</v>
      </c>
      <c r="AK77" s="30" t="s">
        <v>325</v>
      </c>
      <c r="AL77" s="30" t="s">
        <v>325</v>
      </c>
      <c r="AM77" s="36" t="s">
        <v>188</v>
      </c>
      <c r="AN77" s="30" t="s">
        <v>325</v>
      </c>
      <c r="AO77" s="25">
        <v>5</v>
      </c>
      <c r="AP77" s="36" t="s">
        <v>182</v>
      </c>
      <c r="AQ77" s="30" t="s">
        <v>325</v>
      </c>
      <c r="AR77" s="25">
        <v>5</v>
      </c>
      <c r="AS77" s="36" t="s">
        <v>180</v>
      </c>
      <c r="AT77" s="30" t="s">
        <v>325</v>
      </c>
      <c r="AU77" s="25">
        <v>5</v>
      </c>
      <c r="AV77" s="36" t="s">
        <v>187</v>
      </c>
      <c r="AW77" s="30" t="s">
        <v>325</v>
      </c>
      <c r="AX77" s="25">
        <v>5</v>
      </c>
      <c r="AY77" s="30" t="s">
        <v>325</v>
      </c>
      <c r="AZ77" s="30" t="s">
        <v>325</v>
      </c>
      <c r="BA77" s="25" t="s">
        <v>93</v>
      </c>
      <c r="BB77" s="61">
        <v>98</v>
      </c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s="1" customFormat="1" ht="15.75" customHeight="1">
      <c r="A78" s="27">
        <f t="shared" si="1"/>
        <v>72</v>
      </c>
      <c r="B78" s="106" t="s">
        <v>238</v>
      </c>
      <c r="C78" s="87" t="s">
        <v>251</v>
      </c>
      <c r="D78" s="25">
        <v>1980</v>
      </c>
      <c r="E78" s="25">
        <v>2</v>
      </c>
      <c r="F78" s="25">
        <v>212065</v>
      </c>
      <c r="G78" s="30" t="s">
        <v>337</v>
      </c>
      <c r="H78" s="51">
        <v>959.6</v>
      </c>
      <c r="I78" s="51">
        <v>863.1</v>
      </c>
      <c r="J78" s="53" t="s">
        <v>325</v>
      </c>
      <c r="K78" s="25">
        <v>22</v>
      </c>
      <c r="L78" s="32" t="s">
        <v>20</v>
      </c>
      <c r="M78" s="26" t="s">
        <v>226</v>
      </c>
      <c r="N78" s="26" t="s">
        <v>90</v>
      </c>
      <c r="O78" s="30" t="s">
        <v>325</v>
      </c>
      <c r="P78" s="30" t="s">
        <v>325</v>
      </c>
      <c r="Q78" s="38" t="s">
        <v>143</v>
      </c>
      <c r="R78" s="38" t="s">
        <v>91</v>
      </c>
      <c r="S78" s="30" t="s">
        <v>325</v>
      </c>
      <c r="T78" s="30" t="s">
        <v>325</v>
      </c>
      <c r="U78" s="34" t="s">
        <v>89</v>
      </c>
      <c r="V78" s="36" t="s">
        <v>90</v>
      </c>
      <c r="W78" s="30" t="s">
        <v>325</v>
      </c>
      <c r="X78" s="30" t="s">
        <v>325</v>
      </c>
      <c r="Y78" s="36" t="s">
        <v>232</v>
      </c>
      <c r="Z78" s="26" t="s">
        <v>90</v>
      </c>
      <c r="AA78" s="25">
        <v>2007</v>
      </c>
      <c r="AB78" s="30" t="s">
        <v>325</v>
      </c>
      <c r="AC78" s="38" t="s">
        <v>143</v>
      </c>
      <c r="AD78" s="38" t="s">
        <v>91</v>
      </c>
      <c r="AE78" s="31" t="s">
        <v>325</v>
      </c>
      <c r="AF78" s="31" t="s">
        <v>325</v>
      </c>
      <c r="AG78" s="36" t="s">
        <v>235</v>
      </c>
      <c r="AH78" s="30" t="s">
        <v>325</v>
      </c>
      <c r="AI78" s="30" t="s">
        <v>325</v>
      </c>
      <c r="AJ78" s="30" t="s">
        <v>143</v>
      </c>
      <c r="AK78" s="30" t="s">
        <v>325</v>
      </c>
      <c r="AL78" s="30" t="s">
        <v>325</v>
      </c>
      <c r="AM78" s="36" t="s">
        <v>188</v>
      </c>
      <c r="AN78" s="30" t="s">
        <v>325</v>
      </c>
      <c r="AO78" s="25">
        <v>5</v>
      </c>
      <c r="AP78" s="36" t="s">
        <v>182</v>
      </c>
      <c r="AQ78" s="30" t="s">
        <v>325</v>
      </c>
      <c r="AR78" s="25">
        <v>5</v>
      </c>
      <c r="AS78" s="36" t="s">
        <v>180</v>
      </c>
      <c r="AT78" s="30" t="s">
        <v>325</v>
      </c>
      <c r="AU78" s="25">
        <v>5</v>
      </c>
      <c r="AV78" s="36" t="s">
        <v>143</v>
      </c>
      <c r="AW78" s="30" t="s">
        <v>325</v>
      </c>
      <c r="AX78" s="25">
        <v>5</v>
      </c>
      <c r="AY78" s="30" t="s">
        <v>325</v>
      </c>
      <c r="AZ78" s="30" t="s">
        <v>325</v>
      </c>
      <c r="BA78" s="25" t="s">
        <v>93</v>
      </c>
      <c r="BB78" s="61">
        <v>98</v>
      </c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s="1" customFormat="1" ht="16.5" customHeight="1">
      <c r="A79" s="27">
        <f t="shared" si="1"/>
        <v>73</v>
      </c>
      <c r="B79" s="106" t="s">
        <v>238</v>
      </c>
      <c r="C79" s="88" t="s">
        <v>267</v>
      </c>
      <c r="D79" s="29">
        <v>1980</v>
      </c>
      <c r="E79" s="29">
        <v>3</v>
      </c>
      <c r="F79" s="29" t="s">
        <v>197</v>
      </c>
      <c r="G79" s="30" t="s">
        <v>351</v>
      </c>
      <c r="H79" s="51">
        <v>1388.7</v>
      </c>
      <c r="I79" s="56">
        <v>1256.6</v>
      </c>
      <c r="J79" s="57" t="s">
        <v>325</v>
      </c>
      <c r="K79" s="29">
        <v>27</v>
      </c>
      <c r="L79" s="32" t="s">
        <v>20</v>
      </c>
      <c r="M79" s="26" t="s">
        <v>226</v>
      </c>
      <c r="N79" s="26" t="s">
        <v>90</v>
      </c>
      <c r="O79" s="25">
        <v>2012</v>
      </c>
      <c r="P79" s="30" t="s">
        <v>325</v>
      </c>
      <c r="Q79" s="38" t="s">
        <v>143</v>
      </c>
      <c r="R79" s="38" t="s">
        <v>91</v>
      </c>
      <c r="S79" s="30" t="s">
        <v>325</v>
      </c>
      <c r="T79" s="30" t="s">
        <v>325</v>
      </c>
      <c r="U79" s="34" t="s">
        <v>89</v>
      </c>
      <c r="V79" s="26" t="s">
        <v>90</v>
      </c>
      <c r="W79" s="25">
        <v>2010</v>
      </c>
      <c r="X79" s="30" t="s">
        <v>325</v>
      </c>
      <c r="Y79" s="36" t="s">
        <v>231</v>
      </c>
      <c r="Z79" s="26" t="s">
        <v>90</v>
      </c>
      <c r="AA79" s="25">
        <v>2008</v>
      </c>
      <c r="AB79" s="30" t="s">
        <v>325</v>
      </c>
      <c r="AC79" s="38" t="s">
        <v>143</v>
      </c>
      <c r="AD79" s="38" t="s">
        <v>91</v>
      </c>
      <c r="AE79" s="31" t="s">
        <v>325</v>
      </c>
      <c r="AF79" s="31" t="s">
        <v>325</v>
      </c>
      <c r="AG79" s="36" t="s">
        <v>235</v>
      </c>
      <c r="AH79" s="30" t="s">
        <v>325</v>
      </c>
      <c r="AI79" s="30" t="s">
        <v>325</v>
      </c>
      <c r="AJ79" s="30" t="s">
        <v>143</v>
      </c>
      <c r="AK79" s="30" t="s">
        <v>325</v>
      </c>
      <c r="AL79" s="30" t="s">
        <v>325</v>
      </c>
      <c r="AM79" s="36" t="s">
        <v>198</v>
      </c>
      <c r="AN79" s="30" t="s">
        <v>325</v>
      </c>
      <c r="AO79" s="30" t="s">
        <v>325</v>
      </c>
      <c r="AP79" s="36" t="s">
        <v>182</v>
      </c>
      <c r="AQ79" s="30" t="s">
        <v>325</v>
      </c>
      <c r="AR79" s="30" t="s">
        <v>325</v>
      </c>
      <c r="AS79" s="36" t="s">
        <v>180</v>
      </c>
      <c r="AT79" s="30" t="s">
        <v>325</v>
      </c>
      <c r="AU79" s="30" t="s">
        <v>325</v>
      </c>
      <c r="AV79" s="36" t="s">
        <v>187</v>
      </c>
      <c r="AW79" s="30" t="s">
        <v>325</v>
      </c>
      <c r="AX79" s="30" t="s">
        <v>325</v>
      </c>
      <c r="AY79" s="30" t="s">
        <v>325</v>
      </c>
      <c r="AZ79" s="30" t="s">
        <v>325</v>
      </c>
      <c r="BA79" s="25" t="s">
        <v>107</v>
      </c>
      <c r="BB79" s="61">
        <v>95</v>
      </c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s="1" customFormat="1" ht="15.75" customHeight="1">
      <c r="A80" s="27">
        <f t="shared" si="1"/>
        <v>74</v>
      </c>
      <c r="B80" s="106" t="s">
        <v>238</v>
      </c>
      <c r="C80" s="88" t="s">
        <v>298</v>
      </c>
      <c r="D80" s="29">
        <v>1980</v>
      </c>
      <c r="E80" s="29">
        <v>2</v>
      </c>
      <c r="F80" s="30" t="s">
        <v>325</v>
      </c>
      <c r="G80" s="30" t="s">
        <v>379</v>
      </c>
      <c r="H80" s="51">
        <v>400</v>
      </c>
      <c r="I80" s="56">
        <v>365.2</v>
      </c>
      <c r="J80" s="57" t="s">
        <v>325</v>
      </c>
      <c r="K80" s="29">
        <v>8</v>
      </c>
      <c r="L80" s="32" t="s">
        <v>31</v>
      </c>
      <c r="M80" s="26" t="s">
        <v>226</v>
      </c>
      <c r="N80" s="38" t="s">
        <v>91</v>
      </c>
      <c r="O80" s="30" t="s">
        <v>325</v>
      </c>
      <c r="P80" s="30" t="s">
        <v>325</v>
      </c>
      <c r="Q80" s="38" t="s">
        <v>143</v>
      </c>
      <c r="R80" s="38" t="s">
        <v>91</v>
      </c>
      <c r="S80" s="30" t="s">
        <v>325</v>
      </c>
      <c r="T80" s="30" t="s">
        <v>325</v>
      </c>
      <c r="U80" s="34" t="s">
        <v>89</v>
      </c>
      <c r="V80" s="38" t="s">
        <v>143</v>
      </c>
      <c r="W80" s="25">
        <v>2007</v>
      </c>
      <c r="X80" s="30" t="s">
        <v>325</v>
      </c>
      <c r="Y80" s="36" t="s">
        <v>232</v>
      </c>
      <c r="Z80" s="26" t="s">
        <v>90</v>
      </c>
      <c r="AA80" s="25">
        <v>2007</v>
      </c>
      <c r="AB80" s="30" t="s">
        <v>325</v>
      </c>
      <c r="AC80" s="38" t="s">
        <v>143</v>
      </c>
      <c r="AD80" s="38" t="s">
        <v>91</v>
      </c>
      <c r="AE80" s="31" t="s">
        <v>325</v>
      </c>
      <c r="AF80" s="31" t="s">
        <v>325</v>
      </c>
      <c r="AG80" s="36" t="s">
        <v>235</v>
      </c>
      <c r="AH80" s="30" t="s">
        <v>325</v>
      </c>
      <c r="AI80" s="30" t="s">
        <v>325</v>
      </c>
      <c r="AJ80" s="30" t="s">
        <v>143</v>
      </c>
      <c r="AK80" s="30" t="s">
        <v>325</v>
      </c>
      <c r="AL80" s="30" t="s">
        <v>325</v>
      </c>
      <c r="AM80" s="36" t="s">
        <v>188</v>
      </c>
      <c r="AN80" s="30" t="s">
        <v>325</v>
      </c>
      <c r="AO80" s="25">
        <v>15</v>
      </c>
      <c r="AP80" s="36" t="s">
        <v>182</v>
      </c>
      <c r="AQ80" s="30" t="s">
        <v>325</v>
      </c>
      <c r="AR80" s="25">
        <v>15</v>
      </c>
      <c r="AS80" s="36" t="s">
        <v>180</v>
      </c>
      <c r="AT80" s="30" t="s">
        <v>325</v>
      </c>
      <c r="AU80" s="25">
        <v>15</v>
      </c>
      <c r="AV80" s="36" t="s">
        <v>143</v>
      </c>
      <c r="AW80" s="30" t="s">
        <v>325</v>
      </c>
      <c r="AX80" s="30" t="s">
        <v>325</v>
      </c>
      <c r="AY80" s="30" t="s">
        <v>325</v>
      </c>
      <c r="AZ80" s="30" t="s">
        <v>325</v>
      </c>
      <c r="BA80" s="25" t="s">
        <v>325</v>
      </c>
      <c r="BB80" s="61">
        <v>106</v>
      </c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s="1" customFormat="1" ht="15" customHeight="1">
      <c r="A81" s="27">
        <f t="shared" si="1"/>
        <v>75</v>
      </c>
      <c r="B81" s="106" t="s">
        <v>238</v>
      </c>
      <c r="C81" s="88" t="s">
        <v>304</v>
      </c>
      <c r="D81" s="29">
        <v>1980</v>
      </c>
      <c r="E81" s="29">
        <v>2</v>
      </c>
      <c r="F81" s="30" t="s">
        <v>325</v>
      </c>
      <c r="G81" s="30" t="s">
        <v>383</v>
      </c>
      <c r="H81" s="51">
        <v>770.3</v>
      </c>
      <c r="I81" s="56">
        <v>724.5</v>
      </c>
      <c r="J81" s="57" t="s">
        <v>325</v>
      </c>
      <c r="K81" s="29">
        <v>16</v>
      </c>
      <c r="L81" s="32" t="s">
        <v>20</v>
      </c>
      <c r="M81" s="26" t="s">
        <v>226</v>
      </c>
      <c r="N81" s="26" t="s">
        <v>90</v>
      </c>
      <c r="O81" s="30" t="s">
        <v>325</v>
      </c>
      <c r="P81" s="30" t="s">
        <v>325</v>
      </c>
      <c r="Q81" s="38" t="s">
        <v>143</v>
      </c>
      <c r="R81" s="38" t="s">
        <v>91</v>
      </c>
      <c r="S81" s="30" t="s">
        <v>325</v>
      </c>
      <c r="T81" s="30" t="s">
        <v>325</v>
      </c>
      <c r="U81" s="34" t="s">
        <v>89</v>
      </c>
      <c r="V81" s="36" t="s">
        <v>90</v>
      </c>
      <c r="W81" s="30" t="s">
        <v>325</v>
      </c>
      <c r="X81" s="30" t="s">
        <v>325</v>
      </c>
      <c r="Y81" s="36" t="s">
        <v>232</v>
      </c>
      <c r="Z81" s="26" t="s">
        <v>90</v>
      </c>
      <c r="AA81" s="30" t="s">
        <v>325</v>
      </c>
      <c r="AB81" s="30" t="s">
        <v>325</v>
      </c>
      <c r="AC81" s="38" t="s">
        <v>143</v>
      </c>
      <c r="AD81" s="38" t="s">
        <v>91</v>
      </c>
      <c r="AE81" s="31" t="s">
        <v>325</v>
      </c>
      <c r="AF81" s="31" t="s">
        <v>325</v>
      </c>
      <c r="AG81" s="36" t="s">
        <v>235</v>
      </c>
      <c r="AH81" s="25">
        <v>2010</v>
      </c>
      <c r="AI81" s="30" t="s">
        <v>325</v>
      </c>
      <c r="AJ81" s="30" t="s">
        <v>143</v>
      </c>
      <c r="AK81" s="30" t="s">
        <v>325</v>
      </c>
      <c r="AL81" s="30" t="s">
        <v>325</v>
      </c>
      <c r="AM81" s="36" t="s">
        <v>196</v>
      </c>
      <c r="AN81" s="30" t="s">
        <v>325</v>
      </c>
      <c r="AO81" s="25">
        <v>15</v>
      </c>
      <c r="AP81" s="36" t="s">
        <v>182</v>
      </c>
      <c r="AQ81" s="30" t="s">
        <v>325</v>
      </c>
      <c r="AR81" s="25">
        <v>15</v>
      </c>
      <c r="AS81" s="36" t="s">
        <v>180</v>
      </c>
      <c r="AT81" s="30">
        <v>2013</v>
      </c>
      <c r="AU81" s="25">
        <v>15</v>
      </c>
      <c r="AV81" s="36" t="s">
        <v>143</v>
      </c>
      <c r="AW81" s="30" t="s">
        <v>325</v>
      </c>
      <c r="AX81" s="30" t="s">
        <v>325</v>
      </c>
      <c r="AY81" s="30" t="s">
        <v>325</v>
      </c>
      <c r="AZ81" s="30" t="s">
        <v>325</v>
      </c>
      <c r="BA81" s="25" t="s">
        <v>126</v>
      </c>
      <c r="BB81" s="61">
        <v>101</v>
      </c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s="1" customFormat="1" ht="16.5" customHeight="1">
      <c r="A82" s="27">
        <f t="shared" si="1"/>
        <v>76</v>
      </c>
      <c r="B82" s="106" t="s">
        <v>238</v>
      </c>
      <c r="C82" s="88" t="s">
        <v>305</v>
      </c>
      <c r="D82" s="29">
        <v>1980</v>
      </c>
      <c r="E82" s="29">
        <v>3</v>
      </c>
      <c r="F82" s="29">
        <v>120280</v>
      </c>
      <c r="G82" s="30" t="s">
        <v>384</v>
      </c>
      <c r="H82" s="51">
        <v>1252.6</v>
      </c>
      <c r="I82" s="56">
        <v>1162</v>
      </c>
      <c r="J82" s="57" t="s">
        <v>325</v>
      </c>
      <c r="K82" s="29">
        <v>24</v>
      </c>
      <c r="L82" s="32" t="s">
        <v>20</v>
      </c>
      <c r="M82" s="26" t="s">
        <v>226</v>
      </c>
      <c r="N82" s="26" t="s">
        <v>90</v>
      </c>
      <c r="O82" s="30" t="s">
        <v>325</v>
      </c>
      <c r="P82" s="30" t="s">
        <v>325</v>
      </c>
      <c r="Q82" s="38" t="s">
        <v>143</v>
      </c>
      <c r="R82" s="38" t="s">
        <v>91</v>
      </c>
      <c r="S82" s="30" t="s">
        <v>325</v>
      </c>
      <c r="T82" s="30" t="s">
        <v>325</v>
      </c>
      <c r="U82" s="34" t="s">
        <v>89</v>
      </c>
      <c r="V82" s="36" t="s">
        <v>90</v>
      </c>
      <c r="W82" s="30" t="s">
        <v>325</v>
      </c>
      <c r="X82" s="30" t="s">
        <v>325</v>
      </c>
      <c r="Y82" s="36" t="s">
        <v>231</v>
      </c>
      <c r="Z82" s="26" t="s">
        <v>90</v>
      </c>
      <c r="AA82" s="30" t="s">
        <v>325</v>
      </c>
      <c r="AB82" s="30" t="s">
        <v>325</v>
      </c>
      <c r="AC82" s="38" t="s">
        <v>143</v>
      </c>
      <c r="AD82" s="38" t="s">
        <v>91</v>
      </c>
      <c r="AE82" s="31" t="s">
        <v>325</v>
      </c>
      <c r="AF82" s="31" t="s">
        <v>325</v>
      </c>
      <c r="AG82" s="36" t="s">
        <v>235</v>
      </c>
      <c r="AH82" s="30" t="s">
        <v>325</v>
      </c>
      <c r="AI82" s="30" t="s">
        <v>325</v>
      </c>
      <c r="AJ82" s="30" t="s">
        <v>143</v>
      </c>
      <c r="AK82" s="30" t="s">
        <v>325</v>
      </c>
      <c r="AL82" s="30" t="s">
        <v>325</v>
      </c>
      <c r="AM82" s="36" t="s">
        <v>188</v>
      </c>
      <c r="AN82" s="30" t="s">
        <v>325</v>
      </c>
      <c r="AO82" s="25">
        <v>5</v>
      </c>
      <c r="AP82" s="36" t="s">
        <v>182</v>
      </c>
      <c r="AQ82" s="30" t="s">
        <v>325</v>
      </c>
      <c r="AR82" s="25">
        <v>5</v>
      </c>
      <c r="AS82" s="36" t="s">
        <v>180</v>
      </c>
      <c r="AT82" s="30" t="s">
        <v>325</v>
      </c>
      <c r="AU82" s="25">
        <v>5</v>
      </c>
      <c r="AV82" s="36" t="s">
        <v>218</v>
      </c>
      <c r="AW82" s="30" t="s">
        <v>325</v>
      </c>
      <c r="AX82" s="25">
        <v>5</v>
      </c>
      <c r="AY82" s="30" t="s">
        <v>325</v>
      </c>
      <c r="AZ82" s="30" t="s">
        <v>325</v>
      </c>
      <c r="BA82" s="25" t="s">
        <v>93</v>
      </c>
      <c r="BB82" s="61">
        <v>98</v>
      </c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s="1" customFormat="1" ht="13.5" customHeight="1">
      <c r="A83" s="27">
        <f t="shared" si="1"/>
        <v>77</v>
      </c>
      <c r="B83" s="106" t="s">
        <v>238</v>
      </c>
      <c r="C83" s="88" t="s">
        <v>310</v>
      </c>
      <c r="D83" s="29">
        <v>1980</v>
      </c>
      <c r="E83" s="29">
        <v>3</v>
      </c>
      <c r="F83" s="30" t="s">
        <v>325</v>
      </c>
      <c r="G83" s="30" t="s">
        <v>389</v>
      </c>
      <c r="H83" s="51">
        <v>1277.7</v>
      </c>
      <c r="I83" s="56">
        <v>1204</v>
      </c>
      <c r="J83" s="57" t="s">
        <v>325</v>
      </c>
      <c r="K83" s="29">
        <v>24</v>
      </c>
      <c r="L83" s="32" t="s">
        <v>23</v>
      </c>
      <c r="M83" s="26" t="s">
        <v>226</v>
      </c>
      <c r="N83" s="26" t="s">
        <v>90</v>
      </c>
      <c r="O83" s="30" t="s">
        <v>325</v>
      </c>
      <c r="P83" s="30" t="s">
        <v>325</v>
      </c>
      <c r="Q83" s="38" t="s">
        <v>143</v>
      </c>
      <c r="R83" s="38" t="s">
        <v>91</v>
      </c>
      <c r="S83" s="30" t="s">
        <v>325</v>
      </c>
      <c r="T83" s="30" t="s">
        <v>325</v>
      </c>
      <c r="U83" s="34" t="s">
        <v>89</v>
      </c>
      <c r="V83" s="26" t="s">
        <v>90</v>
      </c>
      <c r="W83" s="30" t="s">
        <v>325</v>
      </c>
      <c r="X83" s="30" t="s">
        <v>325</v>
      </c>
      <c r="Y83" s="36" t="s">
        <v>231</v>
      </c>
      <c r="Z83" s="26" t="s">
        <v>90</v>
      </c>
      <c r="AA83" s="30" t="s">
        <v>325</v>
      </c>
      <c r="AB83" s="30" t="s">
        <v>325</v>
      </c>
      <c r="AC83" s="38" t="s">
        <v>143</v>
      </c>
      <c r="AD83" s="38" t="s">
        <v>91</v>
      </c>
      <c r="AE83" s="31" t="s">
        <v>325</v>
      </c>
      <c r="AF83" s="31" t="s">
        <v>325</v>
      </c>
      <c r="AG83" s="36" t="s">
        <v>235</v>
      </c>
      <c r="AH83" s="30" t="s">
        <v>325</v>
      </c>
      <c r="AI83" s="30" t="s">
        <v>325</v>
      </c>
      <c r="AJ83" s="30" t="s">
        <v>143</v>
      </c>
      <c r="AK83" s="30" t="s">
        <v>325</v>
      </c>
      <c r="AL83" s="30" t="s">
        <v>325</v>
      </c>
      <c r="AM83" s="36" t="s">
        <v>188</v>
      </c>
      <c r="AN83" s="30" t="s">
        <v>325</v>
      </c>
      <c r="AO83" s="25">
        <v>5</v>
      </c>
      <c r="AP83" s="36" t="s">
        <v>193</v>
      </c>
      <c r="AQ83" s="30" t="s">
        <v>325</v>
      </c>
      <c r="AR83" s="25">
        <v>5</v>
      </c>
      <c r="AS83" s="36" t="s">
        <v>180</v>
      </c>
      <c r="AT83" s="25">
        <v>2010</v>
      </c>
      <c r="AU83" s="25">
        <v>5</v>
      </c>
      <c r="AV83" s="36" t="s">
        <v>143</v>
      </c>
      <c r="AW83" s="30" t="s">
        <v>325</v>
      </c>
      <c r="AX83" s="25">
        <v>5</v>
      </c>
      <c r="AY83" s="30" t="s">
        <v>325</v>
      </c>
      <c r="AZ83" s="30" t="s">
        <v>325</v>
      </c>
      <c r="BA83" s="25" t="s">
        <v>93</v>
      </c>
      <c r="BB83" s="61">
        <v>98</v>
      </c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54" ht="15" customHeight="1">
      <c r="A84" s="27">
        <f t="shared" si="1"/>
        <v>78</v>
      </c>
      <c r="B84" s="106" t="s">
        <v>238</v>
      </c>
      <c r="C84" s="87" t="s">
        <v>429</v>
      </c>
      <c r="D84" s="33">
        <v>1980</v>
      </c>
      <c r="E84" s="33">
        <v>2</v>
      </c>
      <c r="F84" s="30" t="s">
        <v>325</v>
      </c>
      <c r="G84" s="30" t="s">
        <v>404</v>
      </c>
      <c r="H84" s="51">
        <v>853.1</v>
      </c>
      <c r="I84" s="51">
        <v>795.5</v>
      </c>
      <c r="J84" s="51" t="s">
        <v>325</v>
      </c>
      <c r="K84" s="25">
        <v>16</v>
      </c>
      <c r="L84" s="25" t="s">
        <v>60</v>
      </c>
      <c r="M84" s="38" t="s">
        <v>143</v>
      </c>
      <c r="N84" s="38" t="s">
        <v>91</v>
      </c>
      <c r="O84" s="30" t="s">
        <v>325</v>
      </c>
      <c r="P84" s="30" t="s">
        <v>325</v>
      </c>
      <c r="Q84" s="38" t="s">
        <v>143</v>
      </c>
      <c r="R84" s="38" t="s">
        <v>91</v>
      </c>
      <c r="S84" s="30" t="s">
        <v>325</v>
      </c>
      <c r="T84" s="30" t="s">
        <v>325</v>
      </c>
      <c r="U84" s="34" t="s">
        <v>89</v>
      </c>
      <c r="V84" s="38" t="s">
        <v>143</v>
      </c>
      <c r="W84" s="30" t="s">
        <v>325</v>
      </c>
      <c r="X84" s="30" t="s">
        <v>325</v>
      </c>
      <c r="Y84" s="36" t="s">
        <v>232</v>
      </c>
      <c r="Z84" s="26" t="s">
        <v>90</v>
      </c>
      <c r="AA84" s="30" t="s">
        <v>325</v>
      </c>
      <c r="AB84" s="30" t="s">
        <v>325</v>
      </c>
      <c r="AC84" s="38" t="s">
        <v>143</v>
      </c>
      <c r="AD84" s="38" t="s">
        <v>91</v>
      </c>
      <c r="AE84" s="31" t="s">
        <v>325</v>
      </c>
      <c r="AF84" s="31" t="s">
        <v>325</v>
      </c>
      <c r="AG84" s="36" t="s">
        <v>235</v>
      </c>
      <c r="AH84" s="30" t="s">
        <v>325</v>
      </c>
      <c r="AI84" s="30" t="s">
        <v>325</v>
      </c>
      <c r="AJ84" s="30" t="s">
        <v>143</v>
      </c>
      <c r="AK84" s="30" t="s">
        <v>325</v>
      </c>
      <c r="AL84" s="30" t="s">
        <v>325</v>
      </c>
      <c r="AM84" s="65" t="s">
        <v>223</v>
      </c>
      <c r="AN84" s="30" t="s">
        <v>325</v>
      </c>
      <c r="AO84" s="39">
        <v>10</v>
      </c>
      <c r="AP84" s="64" t="s">
        <v>182</v>
      </c>
      <c r="AQ84" s="30" t="s">
        <v>325</v>
      </c>
      <c r="AR84" s="39">
        <v>10</v>
      </c>
      <c r="AS84" s="64" t="s">
        <v>180</v>
      </c>
      <c r="AT84" s="30" t="s">
        <v>325</v>
      </c>
      <c r="AU84" s="39">
        <v>10</v>
      </c>
      <c r="AV84" s="64" t="s">
        <v>143</v>
      </c>
      <c r="AW84" s="30" t="s">
        <v>325</v>
      </c>
      <c r="AX84" s="30" t="s">
        <v>325</v>
      </c>
      <c r="AY84" s="30" t="s">
        <v>325</v>
      </c>
      <c r="AZ84" s="30" t="s">
        <v>325</v>
      </c>
      <c r="BA84" s="95" t="s">
        <v>133</v>
      </c>
      <c r="BB84" s="66">
        <v>92</v>
      </c>
    </row>
    <row r="85" spans="1:54" ht="12.75">
      <c r="A85" s="27">
        <f t="shared" si="1"/>
        <v>79</v>
      </c>
      <c r="B85" s="106" t="s">
        <v>238</v>
      </c>
      <c r="C85" s="87" t="s">
        <v>430</v>
      </c>
      <c r="D85" s="33">
        <v>1980</v>
      </c>
      <c r="E85" s="33">
        <v>2</v>
      </c>
      <c r="F85" s="30" t="s">
        <v>325</v>
      </c>
      <c r="G85" s="30" t="s">
        <v>407</v>
      </c>
      <c r="H85" s="51">
        <v>1087.7</v>
      </c>
      <c r="I85" s="60">
        <v>957.2</v>
      </c>
      <c r="J85" s="51" t="s">
        <v>325</v>
      </c>
      <c r="K85" s="25">
        <v>23</v>
      </c>
      <c r="L85" s="25" t="s">
        <v>63</v>
      </c>
      <c r="M85" s="26" t="s">
        <v>226</v>
      </c>
      <c r="N85" s="38" t="s">
        <v>90</v>
      </c>
      <c r="O85" s="30" t="s">
        <v>325</v>
      </c>
      <c r="P85" s="30" t="s">
        <v>325</v>
      </c>
      <c r="Q85" s="38" t="s">
        <v>143</v>
      </c>
      <c r="R85" s="38" t="s">
        <v>91</v>
      </c>
      <c r="S85" s="30" t="s">
        <v>325</v>
      </c>
      <c r="T85" s="30" t="s">
        <v>325</v>
      </c>
      <c r="U85" s="34" t="s">
        <v>89</v>
      </c>
      <c r="V85" s="38" t="s">
        <v>90</v>
      </c>
      <c r="W85" s="30" t="s">
        <v>325</v>
      </c>
      <c r="X85" s="30" t="s">
        <v>325</v>
      </c>
      <c r="Y85" s="36" t="s">
        <v>232</v>
      </c>
      <c r="Z85" s="26" t="s">
        <v>90</v>
      </c>
      <c r="AA85" s="30" t="s">
        <v>325</v>
      </c>
      <c r="AB85" s="30" t="s">
        <v>325</v>
      </c>
      <c r="AC85" s="38" t="s">
        <v>143</v>
      </c>
      <c r="AD85" s="38" t="s">
        <v>91</v>
      </c>
      <c r="AE85" s="31" t="s">
        <v>325</v>
      </c>
      <c r="AF85" s="31" t="s">
        <v>325</v>
      </c>
      <c r="AG85" s="36" t="s">
        <v>235</v>
      </c>
      <c r="AH85" s="30" t="s">
        <v>325</v>
      </c>
      <c r="AI85" s="30" t="s">
        <v>325</v>
      </c>
      <c r="AJ85" s="30" t="s">
        <v>143</v>
      </c>
      <c r="AK85" s="30" t="s">
        <v>325</v>
      </c>
      <c r="AL85" s="30" t="s">
        <v>325</v>
      </c>
      <c r="AM85" s="64" t="s">
        <v>178</v>
      </c>
      <c r="AN85" s="30" t="s">
        <v>325</v>
      </c>
      <c r="AO85" s="39">
        <v>15</v>
      </c>
      <c r="AP85" s="64" t="s">
        <v>182</v>
      </c>
      <c r="AQ85" s="30" t="s">
        <v>325</v>
      </c>
      <c r="AR85" s="39">
        <v>15</v>
      </c>
      <c r="AS85" s="64" t="s">
        <v>180</v>
      </c>
      <c r="AT85" s="30" t="s">
        <v>325</v>
      </c>
      <c r="AU85" s="39">
        <v>15</v>
      </c>
      <c r="AV85" s="64" t="s">
        <v>143</v>
      </c>
      <c r="AW85" s="30" t="s">
        <v>325</v>
      </c>
      <c r="AX85" s="30" t="s">
        <v>325</v>
      </c>
      <c r="AY85" s="30" t="s">
        <v>325</v>
      </c>
      <c r="AZ85" s="30" t="s">
        <v>325</v>
      </c>
      <c r="BA85" s="95" t="s">
        <v>126</v>
      </c>
      <c r="BB85" s="66">
        <v>82</v>
      </c>
    </row>
    <row r="86" spans="1:67" s="1" customFormat="1" ht="15" customHeight="1">
      <c r="A86" s="27">
        <f t="shared" si="1"/>
        <v>80</v>
      </c>
      <c r="B86" s="106" t="s">
        <v>238</v>
      </c>
      <c r="C86" s="87" t="s">
        <v>253</v>
      </c>
      <c r="D86" s="25">
        <v>1981</v>
      </c>
      <c r="E86" s="25">
        <v>2</v>
      </c>
      <c r="F86" s="25">
        <v>40881</v>
      </c>
      <c r="G86" s="30" t="s">
        <v>339</v>
      </c>
      <c r="H86" s="51">
        <v>908.12</v>
      </c>
      <c r="I86" s="51">
        <v>812.3</v>
      </c>
      <c r="J86" s="53" t="s">
        <v>325</v>
      </c>
      <c r="K86" s="25">
        <v>18</v>
      </c>
      <c r="L86" s="32" t="s">
        <v>26</v>
      </c>
      <c r="M86" s="26" t="s">
        <v>226</v>
      </c>
      <c r="N86" s="26" t="s">
        <v>90</v>
      </c>
      <c r="O86" s="30" t="s">
        <v>325</v>
      </c>
      <c r="P86" s="30" t="s">
        <v>325</v>
      </c>
      <c r="Q86" s="38" t="s">
        <v>143</v>
      </c>
      <c r="R86" s="38" t="s">
        <v>91</v>
      </c>
      <c r="S86" s="30" t="s">
        <v>325</v>
      </c>
      <c r="T86" s="30" t="s">
        <v>325</v>
      </c>
      <c r="U86" s="34" t="s">
        <v>89</v>
      </c>
      <c r="V86" s="26" t="s">
        <v>90</v>
      </c>
      <c r="W86" s="25">
        <v>2008</v>
      </c>
      <c r="X86" s="30" t="s">
        <v>325</v>
      </c>
      <c r="Y86" s="36" t="s">
        <v>232</v>
      </c>
      <c r="Z86" s="26" t="s">
        <v>90</v>
      </c>
      <c r="AA86" s="30" t="s">
        <v>325</v>
      </c>
      <c r="AB86" s="30" t="s">
        <v>325</v>
      </c>
      <c r="AC86" s="38" t="s">
        <v>143</v>
      </c>
      <c r="AD86" s="38" t="s">
        <v>91</v>
      </c>
      <c r="AE86" s="31" t="s">
        <v>325</v>
      </c>
      <c r="AF86" s="31" t="s">
        <v>325</v>
      </c>
      <c r="AG86" s="36" t="s">
        <v>235</v>
      </c>
      <c r="AH86" s="25">
        <v>2008</v>
      </c>
      <c r="AI86" s="30" t="s">
        <v>325</v>
      </c>
      <c r="AJ86" s="30" t="s">
        <v>143</v>
      </c>
      <c r="AK86" s="30" t="s">
        <v>325</v>
      </c>
      <c r="AL86" s="30" t="s">
        <v>325</v>
      </c>
      <c r="AM86" s="36" t="s">
        <v>188</v>
      </c>
      <c r="AN86" s="30" t="s">
        <v>325</v>
      </c>
      <c r="AO86" s="25">
        <v>5</v>
      </c>
      <c r="AP86" s="36" t="s">
        <v>182</v>
      </c>
      <c r="AQ86" s="30" t="s">
        <v>325</v>
      </c>
      <c r="AR86" s="25">
        <v>5</v>
      </c>
      <c r="AS86" s="36" t="s">
        <v>180</v>
      </c>
      <c r="AT86" s="30" t="s">
        <v>325</v>
      </c>
      <c r="AU86" s="25">
        <v>5</v>
      </c>
      <c r="AV86" s="36" t="s">
        <v>143</v>
      </c>
      <c r="AW86" s="30" t="s">
        <v>325</v>
      </c>
      <c r="AX86" s="25">
        <v>5</v>
      </c>
      <c r="AY86" s="30" t="s">
        <v>325</v>
      </c>
      <c r="AZ86" s="30" t="s">
        <v>325</v>
      </c>
      <c r="BA86" s="25" t="s">
        <v>99</v>
      </c>
      <c r="BB86" s="61">
        <v>96</v>
      </c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s="1" customFormat="1" ht="14.25" customHeight="1">
      <c r="A87" s="27">
        <f t="shared" si="1"/>
        <v>81</v>
      </c>
      <c r="B87" s="106" t="s">
        <v>238</v>
      </c>
      <c r="C87" s="88" t="s">
        <v>264</v>
      </c>
      <c r="D87" s="29">
        <v>1981</v>
      </c>
      <c r="E87" s="29">
        <v>3</v>
      </c>
      <c r="F87" s="29">
        <v>313643</v>
      </c>
      <c r="G87" s="30" t="s">
        <v>349</v>
      </c>
      <c r="H87" s="51">
        <v>1401.74</v>
      </c>
      <c r="I87" s="58">
        <v>1244</v>
      </c>
      <c r="J87" s="57" t="s">
        <v>325</v>
      </c>
      <c r="K87" s="29">
        <v>27</v>
      </c>
      <c r="L87" s="32" t="s">
        <v>21</v>
      </c>
      <c r="M87" s="26" t="s">
        <v>226</v>
      </c>
      <c r="N87" s="26" t="s">
        <v>90</v>
      </c>
      <c r="O87" s="30" t="s">
        <v>325</v>
      </c>
      <c r="P87" s="30" t="s">
        <v>325</v>
      </c>
      <c r="Q87" s="38" t="s">
        <v>143</v>
      </c>
      <c r="R87" s="38" t="s">
        <v>91</v>
      </c>
      <c r="S87" s="30" t="s">
        <v>325</v>
      </c>
      <c r="T87" s="30" t="s">
        <v>325</v>
      </c>
      <c r="U87" s="34" t="s">
        <v>89</v>
      </c>
      <c r="V87" s="26" t="s">
        <v>90</v>
      </c>
      <c r="W87" s="30" t="s">
        <v>325</v>
      </c>
      <c r="X87" s="30" t="s">
        <v>325</v>
      </c>
      <c r="Y87" s="36" t="s">
        <v>231</v>
      </c>
      <c r="Z87" s="26" t="s">
        <v>90</v>
      </c>
      <c r="AA87" s="30" t="s">
        <v>325</v>
      </c>
      <c r="AB87" s="30" t="s">
        <v>325</v>
      </c>
      <c r="AC87" s="38" t="s">
        <v>143</v>
      </c>
      <c r="AD87" s="38" t="s">
        <v>91</v>
      </c>
      <c r="AE87" s="31" t="s">
        <v>325</v>
      </c>
      <c r="AF87" s="31" t="s">
        <v>325</v>
      </c>
      <c r="AG87" s="36" t="s">
        <v>235</v>
      </c>
      <c r="AH87" s="30" t="s">
        <v>325</v>
      </c>
      <c r="AI87" s="30" t="s">
        <v>325</v>
      </c>
      <c r="AJ87" s="30" t="s">
        <v>143</v>
      </c>
      <c r="AK87" s="30" t="s">
        <v>325</v>
      </c>
      <c r="AL87" s="30" t="s">
        <v>325</v>
      </c>
      <c r="AM87" s="36" t="s">
        <v>188</v>
      </c>
      <c r="AN87" s="30" t="s">
        <v>325</v>
      </c>
      <c r="AO87" s="25">
        <v>5</v>
      </c>
      <c r="AP87" s="36" t="s">
        <v>182</v>
      </c>
      <c r="AQ87" s="30" t="s">
        <v>325</v>
      </c>
      <c r="AR87" s="25">
        <v>5</v>
      </c>
      <c r="AS87" s="36" t="s">
        <v>180</v>
      </c>
      <c r="AT87" s="30" t="s">
        <v>325</v>
      </c>
      <c r="AU87" s="25">
        <v>5</v>
      </c>
      <c r="AV87" s="36" t="s">
        <v>187</v>
      </c>
      <c r="AW87" s="30" t="s">
        <v>325</v>
      </c>
      <c r="AX87" s="25">
        <v>5</v>
      </c>
      <c r="AY87" s="30" t="s">
        <v>325</v>
      </c>
      <c r="AZ87" s="30" t="s">
        <v>325</v>
      </c>
      <c r="BA87" s="25" t="s">
        <v>99</v>
      </c>
      <c r="BB87" s="61">
        <v>101</v>
      </c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54" ht="12.75">
      <c r="A88" s="27">
        <f t="shared" si="1"/>
        <v>82</v>
      </c>
      <c r="B88" s="106" t="s">
        <v>238</v>
      </c>
      <c r="C88" s="21" t="s">
        <v>431</v>
      </c>
      <c r="D88" s="45">
        <v>1981</v>
      </c>
      <c r="E88" s="45">
        <v>2</v>
      </c>
      <c r="F88" s="30" t="s">
        <v>325</v>
      </c>
      <c r="G88" s="30" t="s">
        <v>9</v>
      </c>
      <c r="H88" s="53">
        <v>733.9</v>
      </c>
      <c r="I88" s="54">
        <v>573.8</v>
      </c>
      <c r="J88" s="55">
        <f>70</f>
        <v>70</v>
      </c>
      <c r="K88" s="47">
        <v>11</v>
      </c>
      <c r="L88" s="32" t="s">
        <v>78</v>
      </c>
      <c r="M88" s="26" t="s">
        <v>226</v>
      </c>
      <c r="N88" s="38" t="s">
        <v>91</v>
      </c>
      <c r="O88" s="30" t="s">
        <v>325</v>
      </c>
      <c r="P88" s="30" t="s">
        <v>325</v>
      </c>
      <c r="Q88" s="38" t="s">
        <v>143</v>
      </c>
      <c r="R88" s="38" t="s">
        <v>91</v>
      </c>
      <c r="S88" s="30" t="s">
        <v>325</v>
      </c>
      <c r="T88" s="30" t="s">
        <v>325</v>
      </c>
      <c r="U88" s="34" t="s">
        <v>89</v>
      </c>
      <c r="V88" s="38" t="s">
        <v>143</v>
      </c>
      <c r="W88" s="30" t="s">
        <v>325</v>
      </c>
      <c r="X88" s="30" t="s">
        <v>325</v>
      </c>
      <c r="Y88" s="36" t="s">
        <v>232</v>
      </c>
      <c r="Z88" s="26" t="s">
        <v>90</v>
      </c>
      <c r="AA88" s="32">
        <v>2007</v>
      </c>
      <c r="AB88" s="30" t="s">
        <v>325</v>
      </c>
      <c r="AC88" s="38" t="s">
        <v>143</v>
      </c>
      <c r="AD88" s="38" t="s">
        <v>91</v>
      </c>
      <c r="AE88" s="31" t="s">
        <v>325</v>
      </c>
      <c r="AF88" s="31" t="s">
        <v>325</v>
      </c>
      <c r="AG88" s="36" t="s">
        <v>235</v>
      </c>
      <c r="AH88" s="30" t="s">
        <v>325</v>
      </c>
      <c r="AI88" s="30" t="s">
        <v>325</v>
      </c>
      <c r="AJ88" s="30" t="s">
        <v>143</v>
      </c>
      <c r="AK88" s="30" t="s">
        <v>325</v>
      </c>
      <c r="AL88" s="30" t="s">
        <v>325</v>
      </c>
      <c r="AM88" s="38" t="s">
        <v>236</v>
      </c>
      <c r="AN88" s="30" t="s">
        <v>325</v>
      </c>
      <c r="AO88" s="30" t="s">
        <v>325</v>
      </c>
      <c r="AP88" s="26" t="s">
        <v>186</v>
      </c>
      <c r="AQ88" s="30" t="s">
        <v>325</v>
      </c>
      <c r="AR88" s="30" t="s">
        <v>325</v>
      </c>
      <c r="AS88" s="36" t="s">
        <v>180</v>
      </c>
      <c r="AT88" s="32">
        <v>2011</v>
      </c>
      <c r="AU88" s="30" t="s">
        <v>325</v>
      </c>
      <c r="AV88" s="38">
        <v>0</v>
      </c>
      <c r="AW88" s="30" t="s">
        <v>325</v>
      </c>
      <c r="AX88" s="30" t="s">
        <v>325</v>
      </c>
      <c r="AY88" s="30" t="s">
        <v>325</v>
      </c>
      <c r="AZ88" s="30" t="s">
        <v>325</v>
      </c>
      <c r="BA88" s="30" t="s">
        <v>325</v>
      </c>
      <c r="BB88" s="63">
        <v>101</v>
      </c>
    </row>
    <row r="89" spans="1:67" s="1" customFormat="1" ht="17.25" customHeight="1">
      <c r="A89" s="27">
        <f t="shared" si="1"/>
        <v>83</v>
      </c>
      <c r="B89" s="106" t="s">
        <v>238</v>
      </c>
      <c r="C89" s="87" t="s">
        <v>258</v>
      </c>
      <c r="D89" s="25">
        <v>1982</v>
      </c>
      <c r="E89" s="25">
        <v>3</v>
      </c>
      <c r="F89" s="25">
        <v>120582</v>
      </c>
      <c r="G89" s="30" t="s">
        <v>343</v>
      </c>
      <c r="H89" s="51">
        <v>1276.5</v>
      </c>
      <c r="I89" s="51">
        <v>1180.2</v>
      </c>
      <c r="J89" s="53" t="s">
        <v>325</v>
      </c>
      <c r="K89" s="25">
        <v>24</v>
      </c>
      <c r="L89" s="32" t="s">
        <v>30</v>
      </c>
      <c r="M89" s="26" t="s">
        <v>226</v>
      </c>
      <c r="N89" s="26" t="s">
        <v>90</v>
      </c>
      <c r="O89" s="30" t="s">
        <v>325</v>
      </c>
      <c r="P89" s="30" t="s">
        <v>325</v>
      </c>
      <c r="Q89" s="38" t="s">
        <v>143</v>
      </c>
      <c r="R89" s="38" t="s">
        <v>91</v>
      </c>
      <c r="S89" s="30" t="s">
        <v>325</v>
      </c>
      <c r="T89" s="30" t="s">
        <v>325</v>
      </c>
      <c r="U89" s="34" t="s">
        <v>89</v>
      </c>
      <c r="V89" s="36" t="s">
        <v>90</v>
      </c>
      <c r="W89" s="30" t="s">
        <v>325</v>
      </c>
      <c r="X89" s="30" t="s">
        <v>325</v>
      </c>
      <c r="Y89" s="36" t="s">
        <v>231</v>
      </c>
      <c r="Z89" s="26" t="s">
        <v>90</v>
      </c>
      <c r="AA89" s="30" t="s">
        <v>325</v>
      </c>
      <c r="AB89" s="30" t="s">
        <v>325</v>
      </c>
      <c r="AC89" s="38" t="s">
        <v>143</v>
      </c>
      <c r="AD89" s="38" t="s">
        <v>91</v>
      </c>
      <c r="AE89" s="31" t="s">
        <v>325</v>
      </c>
      <c r="AF89" s="31" t="s">
        <v>325</v>
      </c>
      <c r="AG89" s="36" t="s">
        <v>235</v>
      </c>
      <c r="AH89" s="30" t="s">
        <v>325</v>
      </c>
      <c r="AI89" s="30" t="s">
        <v>325</v>
      </c>
      <c r="AJ89" s="30" t="s">
        <v>143</v>
      </c>
      <c r="AK89" s="30" t="s">
        <v>325</v>
      </c>
      <c r="AL89" s="30" t="s">
        <v>325</v>
      </c>
      <c r="AM89" s="36" t="s">
        <v>188</v>
      </c>
      <c r="AN89" s="30" t="s">
        <v>325</v>
      </c>
      <c r="AO89" s="25">
        <v>5</v>
      </c>
      <c r="AP89" s="36" t="s">
        <v>182</v>
      </c>
      <c r="AQ89" s="30" t="s">
        <v>325</v>
      </c>
      <c r="AR89" s="25">
        <v>5</v>
      </c>
      <c r="AS89" s="36" t="s">
        <v>180</v>
      </c>
      <c r="AT89" s="30" t="s">
        <v>325</v>
      </c>
      <c r="AU89" s="25">
        <v>5</v>
      </c>
      <c r="AV89" s="36" t="s">
        <v>187</v>
      </c>
      <c r="AW89" s="30" t="s">
        <v>325</v>
      </c>
      <c r="AX89" s="30" t="s">
        <v>325</v>
      </c>
      <c r="AY89" s="30" t="s">
        <v>325</v>
      </c>
      <c r="AZ89" s="30" t="s">
        <v>325</v>
      </c>
      <c r="BA89" s="25" t="s">
        <v>102</v>
      </c>
      <c r="BB89" s="61">
        <v>100</v>
      </c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s="1" customFormat="1" ht="18" customHeight="1">
      <c r="A90" s="27">
        <f t="shared" si="1"/>
        <v>84</v>
      </c>
      <c r="B90" s="106" t="s">
        <v>238</v>
      </c>
      <c r="C90" s="88" t="s">
        <v>276</v>
      </c>
      <c r="D90" s="29">
        <v>1982</v>
      </c>
      <c r="E90" s="29">
        <v>3</v>
      </c>
      <c r="F90" s="30" t="s">
        <v>325</v>
      </c>
      <c r="G90" s="30" t="s">
        <v>358</v>
      </c>
      <c r="H90" s="51">
        <v>1252.08</v>
      </c>
      <c r="I90" s="56">
        <v>1165.2</v>
      </c>
      <c r="J90" s="57" t="s">
        <v>325</v>
      </c>
      <c r="K90" s="29">
        <v>24</v>
      </c>
      <c r="L90" s="32" t="s">
        <v>21</v>
      </c>
      <c r="M90" s="26" t="s">
        <v>226</v>
      </c>
      <c r="N90" s="26" t="s">
        <v>90</v>
      </c>
      <c r="O90" s="30" t="s">
        <v>325</v>
      </c>
      <c r="P90" s="30" t="s">
        <v>325</v>
      </c>
      <c r="Q90" s="38" t="s">
        <v>143</v>
      </c>
      <c r="R90" s="38" t="s">
        <v>91</v>
      </c>
      <c r="S90" s="30" t="s">
        <v>325</v>
      </c>
      <c r="T90" s="30" t="s">
        <v>325</v>
      </c>
      <c r="U90" s="34" t="s">
        <v>89</v>
      </c>
      <c r="V90" s="26" t="s">
        <v>90</v>
      </c>
      <c r="W90" s="25">
        <v>2007</v>
      </c>
      <c r="X90" s="30" t="s">
        <v>325</v>
      </c>
      <c r="Y90" s="36" t="s">
        <v>231</v>
      </c>
      <c r="Z90" s="26" t="s">
        <v>90</v>
      </c>
      <c r="AA90" s="30" t="s">
        <v>325</v>
      </c>
      <c r="AB90" s="30" t="s">
        <v>325</v>
      </c>
      <c r="AC90" s="38" t="s">
        <v>143</v>
      </c>
      <c r="AD90" s="38" t="s">
        <v>91</v>
      </c>
      <c r="AE90" s="31" t="s">
        <v>325</v>
      </c>
      <c r="AF90" s="31" t="s">
        <v>325</v>
      </c>
      <c r="AG90" s="36" t="s">
        <v>235</v>
      </c>
      <c r="AH90" s="30" t="s">
        <v>325</v>
      </c>
      <c r="AI90" s="30" t="s">
        <v>325</v>
      </c>
      <c r="AJ90" s="30" t="s">
        <v>143</v>
      </c>
      <c r="AK90" s="30" t="s">
        <v>325</v>
      </c>
      <c r="AL90" s="30" t="s">
        <v>325</v>
      </c>
      <c r="AM90" s="36" t="s">
        <v>184</v>
      </c>
      <c r="AN90" s="30" t="s">
        <v>325</v>
      </c>
      <c r="AO90" s="25">
        <v>5</v>
      </c>
      <c r="AP90" s="36" t="s">
        <v>182</v>
      </c>
      <c r="AQ90" s="30" t="s">
        <v>325</v>
      </c>
      <c r="AR90" s="25">
        <v>5</v>
      </c>
      <c r="AS90" s="36" t="s">
        <v>180</v>
      </c>
      <c r="AT90" s="30" t="s">
        <v>325</v>
      </c>
      <c r="AU90" s="25">
        <v>5</v>
      </c>
      <c r="AV90" s="36" t="s">
        <v>187</v>
      </c>
      <c r="AW90" s="30" t="s">
        <v>325</v>
      </c>
      <c r="AX90" s="30" t="s">
        <v>325</v>
      </c>
      <c r="AY90" s="30" t="s">
        <v>325</v>
      </c>
      <c r="AZ90" s="30" t="s">
        <v>325</v>
      </c>
      <c r="BA90" s="25" t="s">
        <v>114</v>
      </c>
      <c r="BB90" s="61">
        <v>99</v>
      </c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s="3" customFormat="1" ht="17.25" customHeight="1">
      <c r="A91" s="27">
        <f t="shared" si="1"/>
        <v>85</v>
      </c>
      <c r="B91" s="106" t="s">
        <v>238</v>
      </c>
      <c r="C91" s="88" t="s">
        <v>291</v>
      </c>
      <c r="D91" s="29">
        <v>1982</v>
      </c>
      <c r="E91" s="29">
        <v>2</v>
      </c>
      <c r="F91" s="30" t="s">
        <v>325</v>
      </c>
      <c r="G91" s="30" t="s">
        <v>371</v>
      </c>
      <c r="H91" s="51">
        <v>844.7</v>
      </c>
      <c r="I91" s="56">
        <v>776.3</v>
      </c>
      <c r="J91" s="56" t="s">
        <v>325</v>
      </c>
      <c r="K91" s="29">
        <v>18</v>
      </c>
      <c r="L91" s="32" t="s">
        <v>41</v>
      </c>
      <c r="M91" s="26" t="s">
        <v>226</v>
      </c>
      <c r="N91" s="26" t="s">
        <v>90</v>
      </c>
      <c r="O91" s="30" t="s">
        <v>325</v>
      </c>
      <c r="P91" s="30" t="s">
        <v>325</v>
      </c>
      <c r="Q91" s="38" t="s">
        <v>143</v>
      </c>
      <c r="R91" s="38" t="s">
        <v>91</v>
      </c>
      <c r="S91" s="30" t="s">
        <v>325</v>
      </c>
      <c r="T91" s="30" t="s">
        <v>325</v>
      </c>
      <c r="U91" s="34" t="s">
        <v>89</v>
      </c>
      <c r="V91" s="26" t="s">
        <v>90</v>
      </c>
      <c r="W91" s="25">
        <v>2010</v>
      </c>
      <c r="X91" s="30" t="s">
        <v>325</v>
      </c>
      <c r="Y91" s="36" t="s">
        <v>232</v>
      </c>
      <c r="Z91" s="26" t="s">
        <v>90</v>
      </c>
      <c r="AA91" s="30" t="s">
        <v>325</v>
      </c>
      <c r="AB91" s="30" t="s">
        <v>325</v>
      </c>
      <c r="AC91" s="38" t="s">
        <v>143</v>
      </c>
      <c r="AD91" s="38" t="s">
        <v>91</v>
      </c>
      <c r="AE91" s="31" t="s">
        <v>325</v>
      </c>
      <c r="AF91" s="31" t="s">
        <v>325</v>
      </c>
      <c r="AG91" s="36" t="s">
        <v>233</v>
      </c>
      <c r="AH91" s="25">
        <v>2010</v>
      </c>
      <c r="AI91" s="30" t="s">
        <v>325</v>
      </c>
      <c r="AJ91" s="30" t="s">
        <v>143</v>
      </c>
      <c r="AK91" s="30" t="s">
        <v>325</v>
      </c>
      <c r="AL91" s="30" t="s">
        <v>325</v>
      </c>
      <c r="AM91" s="36" t="s">
        <v>188</v>
      </c>
      <c r="AN91" s="30" t="s">
        <v>325</v>
      </c>
      <c r="AO91" s="25">
        <v>20</v>
      </c>
      <c r="AP91" s="36" t="s">
        <v>213</v>
      </c>
      <c r="AQ91" s="30" t="s">
        <v>325</v>
      </c>
      <c r="AR91" s="25">
        <v>20</v>
      </c>
      <c r="AS91" s="36" t="s">
        <v>202</v>
      </c>
      <c r="AT91" s="25">
        <v>2009</v>
      </c>
      <c r="AU91" s="25">
        <v>20</v>
      </c>
      <c r="AV91" s="36" t="s">
        <v>187</v>
      </c>
      <c r="AW91" s="30" t="s">
        <v>325</v>
      </c>
      <c r="AX91" s="25">
        <v>20</v>
      </c>
      <c r="AY91" s="30" t="s">
        <v>325</v>
      </c>
      <c r="AZ91" s="30" t="s">
        <v>325</v>
      </c>
      <c r="BA91" s="25" t="s">
        <v>122</v>
      </c>
      <c r="BB91" s="61">
        <v>93</v>
      </c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s="1" customFormat="1" ht="15.75" customHeight="1">
      <c r="A92" s="27">
        <f t="shared" si="1"/>
        <v>86</v>
      </c>
      <c r="B92" s="106" t="s">
        <v>238</v>
      </c>
      <c r="C92" s="93" t="s">
        <v>292</v>
      </c>
      <c r="D92" s="29">
        <v>1982</v>
      </c>
      <c r="E92" s="29">
        <v>2</v>
      </c>
      <c r="F92" s="30" t="s">
        <v>325</v>
      </c>
      <c r="G92" s="30" t="s">
        <v>372</v>
      </c>
      <c r="H92" s="51">
        <v>852.7</v>
      </c>
      <c r="I92" s="56">
        <v>784.3</v>
      </c>
      <c r="J92" s="57" t="s">
        <v>325</v>
      </c>
      <c r="K92" s="29">
        <v>18</v>
      </c>
      <c r="L92" s="32" t="s">
        <v>42</v>
      </c>
      <c r="M92" s="26" t="s">
        <v>226</v>
      </c>
      <c r="N92" s="26" t="s">
        <v>90</v>
      </c>
      <c r="O92" s="30" t="s">
        <v>325</v>
      </c>
      <c r="P92" s="30" t="s">
        <v>325</v>
      </c>
      <c r="Q92" s="38" t="s">
        <v>143</v>
      </c>
      <c r="R92" s="38" t="s">
        <v>91</v>
      </c>
      <c r="S92" s="30" t="s">
        <v>325</v>
      </c>
      <c r="T92" s="30" t="s">
        <v>325</v>
      </c>
      <c r="U92" s="34" t="s">
        <v>89</v>
      </c>
      <c r="V92" s="26" t="s">
        <v>90</v>
      </c>
      <c r="W92" s="30" t="s">
        <v>325</v>
      </c>
      <c r="X92" s="30" t="s">
        <v>325</v>
      </c>
      <c r="Y92" s="36" t="s">
        <v>232</v>
      </c>
      <c r="Z92" s="26" t="s">
        <v>90</v>
      </c>
      <c r="AA92" s="30" t="s">
        <v>325</v>
      </c>
      <c r="AB92" s="30" t="s">
        <v>325</v>
      </c>
      <c r="AC92" s="38" t="s">
        <v>143</v>
      </c>
      <c r="AD92" s="38" t="s">
        <v>91</v>
      </c>
      <c r="AE92" s="31" t="s">
        <v>325</v>
      </c>
      <c r="AF92" s="31" t="s">
        <v>325</v>
      </c>
      <c r="AG92" s="36" t="s">
        <v>235</v>
      </c>
      <c r="AH92" s="30" t="s">
        <v>325</v>
      </c>
      <c r="AI92" s="30" t="s">
        <v>325</v>
      </c>
      <c r="AJ92" s="30" t="s">
        <v>143</v>
      </c>
      <c r="AK92" s="30" t="s">
        <v>325</v>
      </c>
      <c r="AL92" s="30" t="s">
        <v>325</v>
      </c>
      <c r="AM92" s="36" t="s">
        <v>188</v>
      </c>
      <c r="AN92" s="30" t="s">
        <v>325</v>
      </c>
      <c r="AO92" s="25">
        <v>20</v>
      </c>
      <c r="AP92" s="36" t="s">
        <v>213</v>
      </c>
      <c r="AQ92" s="30" t="s">
        <v>325</v>
      </c>
      <c r="AR92" s="25">
        <v>20</v>
      </c>
      <c r="AS92" s="36" t="s">
        <v>202</v>
      </c>
      <c r="AT92" s="30" t="s">
        <v>325</v>
      </c>
      <c r="AU92" s="25">
        <v>20</v>
      </c>
      <c r="AV92" s="36" t="s">
        <v>187</v>
      </c>
      <c r="AW92" s="30" t="s">
        <v>325</v>
      </c>
      <c r="AX92" s="25">
        <v>20</v>
      </c>
      <c r="AY92" s="30" t="s">
        <v>325</v>
      </c>
      <c r="AZ92" s="30" t="s">
        <v>325</v>
      </c>
      <c r="BA92" s="25" t="s">
        <v>122</v>
      </c>
      <c r="BB92" s="61">
        <v>100</v>
      </c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s="1" customFormat="1" ht="15.75" customHeight="1">
      <c r="A93" s="27">
        <f t="shared" si="1"/>
        <v>87</v>
      </c>
      <c r="B93" s="106" t="s">
        <v>238</v>
      </c>
      <c r="C93" s="88" t="s">
        <v>316</v>
      </c>
      <c r="D93" s="29">
        <v>1982</v>
      </c>
      <c r="E93" s="29">
        <v>3</v>
      </c>
      <c r="F93" s="30" t="s">
        <v>325</v>
      </c>
      <c r="G93" s="30" t="s">
        <v>386</v>
      </c>
      <c r="H93" s="51">
        <v>1118.97</v>
      </c>
      <c r="I93" s="56">
        <v>930.6</v>
      </c>
      <c r="J93" s="57" t="s">
        <v>325</v>
      </c>
      <c r="K93" s="29">
        <v>36</v>
      </c>
      <c r="L93" s="32" t="s">
        <v>20</v>
      </c>
      <c r="M93" s="26" t="s">
        <v>226</v>
      </c>
      <c r="N93" s="26" t="s">
        <v>90</v>
      </c>
      <c r="O93" s="25" t="s">
        <v>325</v>
      </c>
      <c r="P93" s="30" t="s">
        <v>325</v>
      </c>
      <c r="Q93" s="38" t="s">
        <v>143</v>
      </c>
      <c r="R93" s="38" t="s">
        <v>91</v>
      </c>
      <c r="S93" s="30" t="s">
        <v>325</v>
      </c>
      <c r="T93" s="30" t="s">
        <v>325</v>
      </c>
      <c r="U93" s="34" t="s">
        <v>89</v>
      </c>
      <c r="V93" s="38" t="s">
        <v>143</v>
      </c>
      <c r="W93" s="30" t="s">
        <v>325</v>
      </c>
      <c r="X93" s="30" t="s">
        <v>325</v>
      </c>
      <c r="Y93" s="36" t="s">
        <v>231</v>
      </c>
      <c r="Z93" s="26" t="s">
        <v>90</v>
      </c>
      <c r="AA93" s="30" t="s">
        <v>325</v>
      </c>
      <c r="AB93" s="30" t="s">
        <v>325</v>
      </c>
      <c r="AC93" s="38" t="s">
        <v>143</v>
      </c>
      <c r="AD93" s="38" t="s">
        <v>91</v>
      </c>
      <c r="AE93" s="31" t="s">
        <v>325</v>
      </c>
      <c r="AF93" s="31" t="s">
        <v>325</v>
      </c>
      <c r="AG93" s="36" t="s">
        <v>235</v>
      </c>
      <c r="AH93" s="30" t="s">
        <v>325</v>
      </c>
      <c r="AI93" s="30" t="s">
        <v>325</v>
      </c>
      <c r="AJ93" s="30" t="s">
        <v>143</v>
      </c>
      <c r="AK93" s="30" t="s">
        <v>325</v>
      </c>
      <c r="AL93" s="30" t="s">
        <v>325</v>
      </c>
      <c r="AM93" s="36" t="s">
        <v>188</v>
      </c>
      <c r="AN93" s="30" t="s">
        <v>325</v>
      </c>
      <c r="AO93" s="25">
        <v>5</v>
      </c>
      <c r="AP93" s="36" t="s">
        <v>186</v>
      </c>
      <c r="AQ93" s="30" t="s">
        <v>325</v>
      </c>
      <c r="AR93" s="25">
        <v>5</v>
      </c>
      <c r="AS93" s="36" t="s">
        <v>180</v>
      </c>
      <c r="AT93" s="30" t="s">
        <v>325</v>
      </c>
      <c r="AU93" s="25">
        <v>5</v>
      </c>
      <c r="AV93" s="36" t="s">
        <v>143</v>
      </c>
      <c r="AW93" s="30" t="s">
        <v>325</v>
      </c>
      <c r="AX93" s="25">
        <v>5</v>
      </c>
      <c r="AY93" s="30" t="s">
        <v>325</v>
      </c>
      <c r="AZ93" s="30" t="s">
        <v>325</v>
      </c>
      <c r="BA93" s="25" t="s">
        <v>102</v>
      </c>
      <c r="BB93" s="61">
        <v>94</v>
      </c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54" ht="15" customHeight="1">
      <c r="A94" s="27">
        <f>A93+1</f>
        <v>88</v>
      </c>
      <c r="B94" s="106" t="s">
        <v>238</v>
      </c>
      <c r="C94" s="87" t="s">
        <v>432</v>
      </c>
      <c r="D94" s="33">
        <v>1982</v>
      </c>
      <c r="E94" s="33">
        <v>3</v>
      </c>
      <c r="F94" s="30" t="s">
        <v>325</v>
      </c>
      <c r="G94" s="30" t="s">
        <v>325</v>
      </c>
      <c r="H94" s="51">
        <v>1942.7</v>
      </c>
      <c r="I94" s="60">
        <v>1736.5</v>
      </c>
      <c r="J94" s="51">
        <v>84.7</v>
      </c>
      <c r="K94" s="25">
        <v>36</v>
      </c>
      <c r="L94" s="25" t="s">
        <v>65</v>
      </c>
      <c r="M94" s="26" t="s">
        <v>226</v>
      </c>
      <c r="N94" s="38" t="s">
        <v>90</v>
      </c>
      <c r="O94" s="30" t="s">
        <v>325</v>
      </c>
      <c r="P94" s="30" t="s">
        <v>325</v>
      </c>
      <c r="Q94" s="38" t="s">
        <v>143</v>
      </c>
      <c r="R94" s="38" t="s">
        <v>91</v>
      </c>
      <c r="S94" s="30" t="s">
        <v>325</v>
      </c>
      <c r="T94" s="30" t="s">
        <v>325</v>
      </c>
      <c r="U94" s="34" t="s">
        <v>89</v>
      </c>
      <c r="V94" s="38" t="s">
        <v>90</v>
      </c>
      <c r="W94" s="30" t="s">
        <v>325</v>
      </c>
      <c r="X94" s="30" t="s">
        <v>325</v>
      </c>
      <c r="Y94" s="36" t="s">
        <v>231</v>
      </c>
      <c r="Z94" s="26" t="s">
        <v>90</v>
      </c>
      <c r="AA94" s="30" t="s">
        <v>325</v>
      </c>
      <c r="AB94" s="30" t="s">
        <v>325</v>
      </c>
      <c r="AC94" s="38" t="s">
        <v>143</v>
      </c>
      <c r="AD94" s="38" t="s">
        <v>91</v>
      </c>
      <c r="AE94" s="31" t="s">
        <v>325</v>
      </c>
      <c r="AF94" s="31" t="s">
        <v>325</v>
      </c>
      <c r="AG94" s="36" t="s">
        <v>235</v>
      </c>
      <c r="AH94" s="30" t="s">
        <v>325</v>
      </c>
      <c r="AI94" s="30" t="s">
        <v>325</v>
      </c>
      <c r="AJ94" s="30" t="s">
        <v>143</v>
      </c>
      <c r="AK94" s="30" t="s">
        <v>325</v>
      </c>
      <c r="AL94" s="30" t="s">
        <v>325</v>
      </c>
      <c r="AM94" s="38" t="s">
        <v>228</v>
      </c>
      <c r="AN94" s="30" t="s">
        <v>325</v>
      </c>
      <c r="AO94" s="39">
        <v>5</v>
      </c>
      <c r="AP94" s="64" t="s">
        <v>186</v>
      </c>
      <c r="AQ94" s="30" t="s">
        <v>325</v>
      </c>
      <c r="AR94" s="39">
        <v>5</v>
      </c>
      <c r="AS94" s="64" t="s">
        <v>180</v>
      </c>
      <c r="AT94" s="30">
        <v>2013</v>
      </c>
      <c r="AU94" s="39">
        <v>5</v>
      </c>
      <c r="AV94" s="64" t="s">
        <v>227</v>
      </c>
      <c r="AW94" s="30" t="s">
        <v>325</v>
      </c>
      <c r="AX94" s="39">
        <v>5</v>
      </c>
      <c r="AY94" s="30" t="s">
        <v>325</v>
      </c>
      <c r="AZ94" s="30" t="s">
        <v>325</v>
      </c>
      <c r="BA94" s="95" t="s">
        <v>102</v>
      </c>
      <c r="BB94" s="66">
        <v>92</v>
      </c>
    </row>
    <row r="95" spans="1:54" ht="15" customHeight="1">
      <c r="A95" s="27">
        <f t="shared" si="1"/>
        <v>89</v>
      </c>
      <c r="B95" s="106" t="s">
        <v>238</v>
      </c>
      <c r="C95" s="34" t="s">
        <v>433</v>
      </c>
      <c r="D95" s="32">
        <v>1982</v>
      </c>
      <c r="E95" s="32">
        <v>2</v>
      </c>
      <c r="F95" s="30" t="s">
        <v>325</v>
      </c>
      <c r="G95" s="30" t="s">
        <v>5</v>
      </c>
      <c r="H95" s="53">
        <v>704.6</v>
      </c>
      <c r="I95" s="53">
        <v>646.8</v>
      </c>
      <c r="J95" s="53" t="s">
        <v>325</v>
      </c>
      <c r="K95" s="32">
        <v>12</v>
      </c>
      <c r="L95" s="32" t="s">
        <v>73</v>
      </c>
      <c r="M95" s="26" t="s">
        <v>226</v>
      </c>
      <c r="N95" s="38" t="s">
        <v>91</v>
      </c>
      <c r="O95" s="30" t="s">
        <v>325</v>
      </c>
      <c r="P95" s="30" t="s">
        <v>325</v>
      </c>
      <c r="Q95" s="38" t="s">
        <v>143</v>
      </c>
      <c r="R95" s="38" t="s">
        <v>91</v>
      </c>
      <c r="S95" s="30" t="s">
        <v>325</v>
      </c>
      <c r="T95" s="30" t="s">
        <v>325</v>
      </c>
      <c r="U95" s="34" t="s">
        <v>89</v>
      </c>
      <c r="V95" s="38" t="s">
        <v>143</v>
      </c>
      <c r="W95" s="30" t="s">
        <v>325</v>
      </c>
      <c r="X95" s="30" t="s">
        <v>325</v>
      </c>
      <c r="Y95" s="36" t="s">
        <v>232</v>
      </c>
      <c r="Z95" s="26" t="s">
        <v>90</v>
      </c>
      <c r="AA95" s="30" t="s">
        <v>325</v>
      </c>
      <c r="AB95" s="30" t="s">
        <v>325</v>
      </c>
      <c r="AC95" s="38" t="s">
        <v>143</v>
      </c>
      <c r="AD95" s="38" t="s">
        <v>91</v>
      </c>
      <c r="AE95" s="31" t="s">
        <v>325</v>
      </c>
      <c r="AF95" s="31" t="s">
        <v>325</v>
      </c>
      <c r="AG95" s="36" t="s">
        <v>235</v>
      </c>
      <c r="AH95" s="30" t="s">
        <v>325</v>
      </c>
      <c r="AI95" s="30" t="s">
        <v>325</v>
      </c>
      <c r="AJ95" s="30" t="s">
        <v>143</v>
      </c>
      <c r="AK95" s="30" t="s">
        <v>325</v>
      </c>
      <c r="AL95" s="30" t="s">
        <v>325</v>
      </c>
      <c r="AM95" s="38" t="s">
        <v>196</v>
      </c>
      <c r="AN95" s="30" t="s">
        <v>325</v>
      </c>
      <c r="AO95" s="32">
        <v>5</v>
      </c>
      <c r="AP95" s="26" t="s">
        <v>186</v>
      </c>
      <c r="AQ95" s="30" t="s">
        <v>325</v>
      </c>
      <c r="AR95" s="32">
        <v>5</v>
      </c>
      <c r="AS95" s="26" t="s">
        <v>180</v>
      </c>
      <c r="AT95" s="30" t="s">
        <v>325</v>
      </c>
      <c r="AU95" s="32">
        <v>5</v>
      </c>
      <c r="AV95" s="26" t="s">
        <v>220</v>
      </c>
      <c r="AW95" s="30" t="s">
        <v>325</v>
      </c>
      <c r="AX95" s="32">
        <v>5</v>
      </c>
      <c r="AY95" s="30" t="s">
        <v>325</v>
      </c>
      <c r="AZ95" s="30" t="s">
        <v>325</v>
      </c>
      <c r="BA95" s="94" t="s">
        <v>114</v>
      </c>
      <c r="BB95" s="63">
        <v>64</v>
      </c>
    </row>
    <row r="96" spans="1:67" s="1" customFormat="1" ht="15.75" customHeight="1">
      <c r="A96" s="27">
        <f t="shared" si="1"/>
        <v>90</v>
      </c>
      <c r="B96" s="106" t="s">
        <v>238</v>
      </c>
      <c r="C96" s="87" t="s">
        <v>262</v>
      </c>
      <c r="D96" s="25">
        <v>1983</v>
      </c>
      <c r="E96" s="25">
        <v>3</v>
      </c>
      <c r="F96" s="30" t="s">
        <v>325</v>
      </c>
      <c r="G96" s="30" t="s">
        <v>348</v>
      </c>
      <c r="H96" s="51">
        <v>1606.9</v>
      </c>
      <c r="I96" s="51">
        <v>1502.5</v>
      </c>
      <c r="J96" s="53" t="s">
        <v>325</v>
      </c>
      <c r="K96" s="25">
        <v>27</v>
      </c>
      <c r="L96" s="32" t="s">
        <v>23</v>
      </c>
      <c r="M96" s="26" t="s">
        <v>226</v>
      </c>
      <c r="N96" s="26" t="s">
        <v>90</v>
      </c>
      <c r="O96" s="25">
        <v>2008</v>
      </c>
      <c r="P96" s="30" t="s">
        <v>325</v>
      </c>
      <c r="Q96" s="38" t="s">
        <v>143</v>
      </c>
      <c r="R96" s="38" t="s">
        <v>91</v>
      </c>
      <c r="S96" s="30" t="s">
        <v>325</v>
      </c>
      <c r="T96" s="30" t="s">
        <v>325</v>
      </c>
      <c r="U96" s="34" t="s">
        <v>89</v>
      </c>
      <c r="V96" s="26" t="s">
        <v>90</v>
      </c>
      <c r="W96" s="25">
        <v>2008</v>
      </c>
      <c r="X96" s="30" t="s">
        <v>325</v>
      </c>
      <c r="Y96" s="36" t="s">
        <v>231</v>
      </c>
      <c r="Z96" s="26" t="s">
        <v>90</v>
      </c>
      <c r="AA96" s="25">
        <v>2011</v>
      </c>
      <c r="AB96" s="30" t="s">
        <v>325</v>
      </c>
      <c r="AC96" s="38" t="s">
        <v>143</v>
      </c>
      <c r="AD96" s="38" t="s">
        <v>91</v>
      </c>
      <c r="AE96" s="31" t="s">
        <v>325</v>
      </c>
      <c r="AF96" s="31" t="s">
        <v>325</v>
      </c>
      <c r="AG96" s="36" t="s">
        <v>235</v>
      </c>
      <c r="AH96" s="25">
        <v>2008</v>
      </c>
      <c r="AI96" s="30" t="s">
        <v>325</v>
      </c>
      <c r="AJ96" s="30" t="s">
        <v>143</v>
      </c>
      <c r="AK96" s="30" t="s">
        <v>325</v>
      </c>
      <c r="AL96" s="30" t="s">
        <v>325</v>
      </c>
      <c r="AM96" s="36" t="s">
        <v>196</v>
      </c>
      <c r="AN96" s="30" t="s">
        <v>325</v>
      </c>
      <c r="AO96" s="25">
        <v>5</v>
      </c>
      <c r="AP96" s="36" t="s">
        <v>182</v>
      </c>
      <c r="AQ96" s="30" t="s">
        <v>325</v>
      </c>
      <c r="AR96" s="25">
        <v>5</v>
      </c>
      <c r="AS96" s="36" t="s">
        <v>180</v>
      </c>
      <c r="AT96" s="30" t="s">
        <v>325</v>
      </c>
      <c r="AU96" s="25">
        <v>5</v>
      </c>
      <c r="AV96" s="36" t="s">
        <v>143</v>
      </c>
      <c r="AW96" s="30" t="s">
        <v>325</v>
      </c>
      <c r="AX96" s="30" t="s">
        <v>325</v>
      </c>
      <c r="AY96" s="30" t="s">
        <v>325</v>
      </c>
      <c r="AZ96" s="30" t="s">
        <v>325</v>
      </c>
      <c r="BA96" s="25" t="s">
        <v>325</v>
      </c>
      <c r="BB96" s="61">
        <v>97</v>
      </c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s="1" customFormat="1" ht="15.75" customHeight="1">
      <c r="A97" s="27">
        <f t="shared" si="1"/>
        <v>91</v>
      </c>
      <c r="B97" s="106" t="s">
        <v>238</v>
      </c>
      <c r="C97" s="88" t="s">
        <v>277</v>
      </c>
      <c r="D97" s="29">
        <v>1983</v>
      </c>
      <c r="E97" s="29">
        <v>3</v>
      </c>
      <c r="F97" s="29">
        <v>365</v>
      </c>
      <c r="G97" s="30" t="s">
        <v>359</v>
      </c>
      <c r="H97" s="51">
        <v>1288.1</v>
      </c>
      <c r="I97" s="56">
        <v>1197.3</v>
      </c>
      <c r="J97" s="57" t="s">
        <v>325</v>
      </c>
      <c r="K97" s="29">
        <v>24</v>
      </c>
      <c r="L97" s="32" t="s">
        <v>20</v>
      </c>
      <c r="M97" s="26" t="s">
        <v>226</v>
      </c>
      <c r="N97" s="26" t="s">
        <v>90</v>
      </c>
      <c r="O97" s="30" t="s">
        <v>325</v>
      </c>
      <c r="P97" s="30" t="s">
        <v>325</v>
      </c>
      <c r="Q97" s="38" t="s">
        <v>143</v>
      </c>
      <c r="R97" s="38" t="s">
        <v>91</v>
      </c>
      <c r="S97" s="30" t="s">
        <v>325</v>
      </c>
      <c r="T97" s="30" t="s">
        <v>325</v>
      </c>
      <c r="U97" s="34" t="s">
        <v>89</v>
      </c>
      <c r="V97" s="36" t="s">
        <v>90</v>
      </c>
      <c r="W97" s="25" t="s">
        <v>325</v>
      </c>
      <c r="X97" s="30" t="s">
        <v>325</v>
      </c>
      <c r="Y97" s="36" t="s">
        <v>231</v>
      </c>
      <c r="Z97" s="26" t="s">
        <v>90</v>
      </c>
      <c r="AA97" s="25">
        <v>2006</v>
      </c>
      <c r="AB97" s="30" t="s">
        <v>325</v>
      </c>
      <c r="AC97" s="38" t="s">
        <v>143</v>
      </c>
      <c r="AD97" s="38" t="s">
        <v>91</v>
      </c>
      <c r="AE97" s="31" t="s">
        <v>325</v>
      </c>
      <c r="AF97" s="31" t="s">
        <v>325</v>
      </c>
      <c r="AG97" s="36" t="s">
        <v>235</v>
      </c>
      <c r="AH97" s="30" t="s">
        <v>325</v>
      </c>
      <c r="AI97" s="30" t="s">
        <v>325</v>
      </c>
      <c r="AJ97" s="30" t="s">
        <v>143</v>
      </c>
      <c r="AK97" s="30" t="s">
        <v>325</v>
      </c>
      <c r="AL97" s="30" t="s">
        <v>325</v>
      </c>
      <c r="AM97" s="36" t="s">
        <v>184</v>
      </c>
      <c r="AN97" s="30" t="s">
        <v>325</v>
      </c>
      <c r="AO97" s="30" t="s">
        <v>325</v>
      </c>
      <c r="AP97" s="36" t="s">
        <v>203</v>
      </c>
      <c r="AQ97" s="30" t="s">
        <v>325</v>
      </c>
      <c r="AR97" s="30" t="s">
        <v>325</v>
      </c>
      <c r="AS97" s="36" t="s">
        <v>180</v>
      </c>
      <c r="AT97" s="30" t="s">
        <v>325</v>
      </c>
      <c r="AU97" s="30" t="s">
        <v>325</v>
      </c>
      <c r="AV97" s="36" t="s">
        <v>187</v>
      </c>
      <c r="AW97" s="30" t="s">
        <v>325</v>
      </c>
      <c r="AX97" s="30" t="s">
        <v>325</v>
      </c>
      <c r="AY97" s="30" t="s">
        <v>325</v>
      </c>
      <c r="AZ97" s="30" t="s">
        <v>325</v>
      </c>
      <c r="BA97" s="25" t="s">
        <v>115</v>
      </c>
      <c r="BB97" s="61">
        <v>92</v>
      </c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s="1" customFormat="1" ht="17.25" customHeight="1">
      <c r="A98" s="27">
        <f t="shared" si="1"/>
        <v>92</v>
      </c>
      <c r="B98" s="106" t="s">
        <v>238</v>
      </c>
      <c r="C98" s="93" t="s">
        <v>296</v>
      </c>
      <c r="D98" s="29">
        <v>1983</v>
      </c>
      <c r="E98" s="29">
        <v>2</v>
      </c>
      <c r="F98" s="29">
        <v>21083</v>
      </c>
      <c r="G98" s="30" t="s">
        <v>377</v>
      </c>
      <c r="H98" s="51">
        <v>1071.8</v>
      </c>
      <c r="I98" s="56">
        <v>928</v>
      </c>
      <c r="J98" s="57" t="s">
        <v>325</v>
      </c>
      <c r="K98" s="29">
        <v>22</v>
      </c>
      <c r="L98" s="32" t="s">
        <v>23</v>
      </c>
      <c r="M98" s="26" t="s">
        <v>226</v>
      </c>
      <c r="N98" s="26" t="s">
        <v>90</v>
      </c>
      <c r="O98" s="25">
        <v>2011</v>
      </c>
      <c r="P98" s="30" t="s">
        <v>325</v>
      </c>
      <c r="Q98" s="38" t="s">
        <v>143</v>
      </c>
      <c r="R98" s="38" t="s">
        <v>91</v>
      </c>
      <c r="S98" s="30" t="s">
        <v>325</v>
      </c>
      <c r="T98" s="30" t="s">
        <v>325</v>
      </c>
      <c r="U98" s="34" t="s">
        <v>89</v>
      </c>
      <c r="V98" s="26" t="s">
        <v>90</v>
      </c>
      <c r="W98" s="25">
        <v>2008</v>
      </c>
      <c r="X98" s="30" t="s">
        <v>325</v>
      </c>
      <c r="Y98" s="36" t="s">
        <v>232</v>
      </c>
      <c r="Z98" s="26" t="s">
        <v>90</v>
      </c>
      <c r="AA98" s="25">
        <v>2006</v>
      </c>
      <c r="AB98" s="30" t="s">
        <v>325</v>
      </c>
      <c r="AC98" s="38" t="s">
        <v>226</v>
      </c>
      <c r="AD98" s="38" t="s">
        <v>143</v>
      </c>
      <c r="AE98" s="31" t="s">
        <v>325</v>
      </c>
      <c r="AF98" s="31" t="s">
        <v>325</v>
      </c>
      <c r="AG98" s="36" t="s">
        <v>235</v>
      </c>
      <c r="AH98" s="30" t="s">
        <v>325</v>
      </c>
      <c r="AI98" s="30" t="s">
        <v>325</v>
      </c>
      <c r="AJ98" s="30" t="s">
        <v>143</v>
      </c>
      <c r="AK98" s="30" t="s">
        <v>325</v>
      </c>
      <c r="AL98" s="30" t="s">
        <v>325</v>
      </c>
      <c r="AM98" s="36" t="s">
        <v>196</v>
      </c>
      <c r="AN98" s="30" t="s">
        <v>325</v>
      </c>
      <c r="AO98" s="25">
        <v>5</v>
      </c>
      <c r="AP98" s="36" t="s">
        <v>215</v>
      </c>
      <c r="AQ98" s="30" t="s">
        <v>325</v>
      </c>
      <c r="AR98" s="25">
        <v>5</v>
      </c>
      <c r="AS98" s="36" t="s">
        <v>180</v>
      </c>
      <c r="AT98" s="30" t="s">
        <v>325</v>
      </c>
      <c r="AU98" s="25">
        <v>5</v>
      </c>
      <c r="AV98" s="36" t="s">
        <v>143</v>
      </c>
      <c r="AW98" s="30" t="s">
        <v>325</v>
      </c>
      <c r="AX98" s="30" t="s">
        <v>325</v>
      </c>
      <c r="AY98" s="30" t="s">
        <v>325</v>
      </c>
      <c r="AZ98" s="30" t="s">
        <v>325</v>
      </c>
      <c r="BA98" s="25" t="s">
        <v>114</v>
      </c>
      <c r="BB98" s="61">
        <v>100</v>
      </c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s="1" customFormat="1" ht="13.5" customHeight="1">
      <c r="A99" s="27">
        <f t="shared" si="1"/>
        <v>93</v>
      </c>
      <c r="B99" s="106" t="s">
        <v>238</v>
      </c>
      <c r="C99" s="89" t="s">
        <v>275</v>
      </c>
      <c r="D99" s="28">
        <v>1984</v>
      </c>
      <c r="E99" s="28">
        <v>3</v>
      </c>
      <c r="F99" s="30" t="s">
        <v>325</v>
      </c>
      <c r="G99" s="30" t="s">
        <v>357</v>
      </c>
      <c r="H99" s="51">
        <v>1477.9</v>
      </c>
      <c r="I99" s="58">
        <v>1354.6</v>
      </c>
      <c r="J99" s="59" t="s">
        <v>325</v>
      </c>
      <c r="K99" s="28">
        <v>28</v>
      </c>
      <c r="L99" s="32" t="s">
        <v>34</v>
      </c>
      <c r="M99" s="26" t="s">
        <v>226</v>
      </c>
      <c r="N99" s="26" t="s">
        <v>90</v>
      </c>
      <c r="O99" s="30" t="s">
        <v>325</v>
      </c>
      <c r="P99" s="30" t="s">
        <v>325</v>
      </c>
      <c r="Q99" s="38" t="s">
        <v>143</v>
      </c>
      <c r="R99" s="38" t="s">
        <v>91</v>
      </c>
      <c r="S99" s="30" t="s">
        <v>325</v>
      </c>
      <c r="T99" s="30" t="s">
        <v>325</v>
      </c>
      <c r="U99" s="34" t="s">
        <v>89</v>
      </c>
      <c r="V99" s="26" t="s">
        <v>90</v>
      </c>
      <c r="W99" s="25" t="s">
        <v>325</v>
      </c>
      <c r="X99" s="30" t="s">
        <v>325</v>
      </c>
      <c r="Y99" s="36" t="s">
        <v>231</v>
      </c>
      <c r="Z99" s="26" t="s">
        <v>90</v>
      </c>
      <c r="AA99" s="30" t="s">
        <v>325</v>
      </c>
      <c r="AB99" s="30" t="s">
        <v>325</v>
      </c>
      <c r="AC99" s="38" t="s">
        <v>143</v>
      </c>
      <c r="AD99" s="38" t="s">
        <v>91</v>
      </c>
      <c r="AE99" s="31" t="s">
        <v>325</v>
      </c>
      <c r="AF99" s="31" t="s">
        <v>325</v>
      </c>
      <c r="AG99" s="36" t="s">
        <v>235</v>
      </c>
      <c r="AH99" s="30" t="s">
        <v>325</v>
      </c>
      <c r="AI99" s="30" t="s">
        <v>325</v>
      </c>
      <c r="AJ99" s="30" t="s">
        <v>143</v>
      </c>
      <c r="AK99" s="30" t="s">
        <v>325</v>
      </c>
      <c r="AL99" s="30" t="s">
        <v>325</v>
      </c>
      <c r="AM99" s="36" t="s">
        <v>184</v>
      </c>
      <c r="AN99" s="30" t="s">
        <v>325</v>
      </c>
      <c r="AO99" s="25">
        <v>5</v>
      </c>
      <c r="AP99" s="36" t="s">
        <v>201</v>
      </c>
      <c r="AQ99" s="30" t="s">
        <v>325</v>
      </c>
      <c r="AR99" s="25">
        <v>5</v>
      </c>
      <c r="AS99" s="36" t="s">
        <v>202</v>
      </c>
      <c r="AT99" s="30" t="s">
        <v>325</v>
      </c>
      <c r="AU99" s="25">
        <v>5</v>
      </c>
      <c r="AV99" s="36" t="s">
        <v>143</v>
      </c>
      <c r="AW99" s="30" t="s">
        <v>325</v>
      </c>
      <c r="AX99" s="25">
        <v>5</v>
      </c>
      <c r="AY99" s="30" t="s">
        <v>325</v>
      </c>
      <c r="AZ99" s="30" t="s">
        <v>325</v>
      </c>
      <c r="BA99" s="25" t="s">
        <v>113</v>
      </c>
      <c r="BB99" s="61">
        <v>105</v>
      </c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s="1" customFormat="1" ht="14.25" customHeight="1">
      <c r="A100" s="27">
        <f t="shared" si="1"/>
        <v>94</v>
      </c>
      <c r="B100" s="106" t="s">
        <v>238</v>
      </c>
      <c r="C100" s="88" t="s">
        <v>286</v>
      </c>
      <c r="D100" s="28">
        <v>1984</v>
      </c>
      <c r="E100" s="28">
        <v>3</v>
      </c>
      <c r="F100" s="28">
        <v>141760</v>
      </c>
      <c r="G100" s="30" t="s">
        <v>367</v>
      </c>
      <c r="H100" s="51">
        <v>1929</v>
      </c>
      <c r="I100" s="58">
        <v>1782.6</v>
      </c>
      <c r="J100" s="59" t="s">
        <v>325</v>
      </c>
      <c r="K100" s="28">
        <v>36</v>
      </c>
      <c r="L100" s="32" t="s">
        <v>20</v>
      </c>
      <c r="M100" s="26" t="s">
        <v>226</v>
      </c>
      <c r="N100" s="26" t="s">
        <v>90</v>
      </c>
      <c r="O100" s="25" t="s">
        <v>325</v>
      </c>
      <c r="P100" s="30" t="s">
        <v>325</v>
      </c>
      <c r="Q100" s="38" t="s">
        <v>143</v>
      </c>
      <c r="R100" s="38" t="s">
        <v>91</v>
      </c>
      <c r="S100" s="30" t="s">
        <v>325</v>
      </c>
      <c r="T100" s="30" t="s">
        <v>325</v>
      </c>
      <c r="U100" s="34" t="s">
        <v>89</v>
      </c>
      <c r="V100" s="36" t="s">
        <v>90</v>
      </c>
      <c r="W100" s="25">
        <v>2009</v>
      </c>
      <c r="X100" s="30" t="s">
        <v>325</v>
      </c>
      <c r="Y100" s="36" t="s">
        <v>231</v>
      </c>
      <c r="Z100" s="26" t="s">
        <v>90</v>
      </c>
      <c r="AA100" s="30" t="s">
        <v>325</v>
      </c>
      <c r="AB100" s="30" t="s">
        <v>325</v>
      </c>
      <c r="AC100" s="38" t="s">
        <v>143</v>
      </c>
      <c r="AD100" s="38" t="s">
        <v>91</v>
      </c>
      <c r="AE100" s="31" t="s">
        <v>325</v>
      </c>
      <c r="AF100" s="31" t="s">
        <v>325</v>
      </c>
      <c r="AG100" s="36" t="s">
        <v>235</v>
      </c>
      <c r="AH100" s="30" t="s">
        <v>325</v>
      </c>
      <c r="AI100" s="30" t="s">
        <v>325</v>
      </c>
      <c r="AJ100" s="30" t="s">
        <v>143</v>
      </c>
      <c r="AK100" s="30" t="s">
        <v>325</v>
      </c>
      <c r="AL100" s="30" t="s">
        <v>325</v>
      </c>
      <c r="AM100" s="36" t="s">
        <v>178</v>
      </c>
      <c r="AN100" s="30" t="s">
        <v>325</v>
      </c>
      <c r="AO100" s="25">
        <v>5</v>
      </c>
      <c r="AP100" s="36" t="s">
        <v>182</v>
      </c>
      <c r="AQ100" s="30" t="s">
        <v>325</v>
      </c>
      <c r="AR100" s="25">
        <v>5</v>
      </c>
      <c r="AS100" s="36" t="s">
        <v>180</v>
      </c>
      <c r="AT100" s="25">
        <v>2013</v>
      </c>
      <c r="AU100" s="30" t="s">
        <v>325</v>
      </c>
      <c r="AV100" s="36" t="s">
        <v>187</v>
      </c>
      <c r="AW100" s="30" t="s">
        <v>325</v>
      </c>
      <c r="AX100" s="30" t="s">
        <v>325</v>
      </c>
      <c r="AY100" s="30" t="s">
        <v>325</v>
      </c>
      <c r="AZ100" s="30" t="s">
        <v>325</v>
      </c>
      <c r="BA100" s="25" t="s">
        <v>113</v>
      </c>
      <c r="BB100" s="61">
        <v>98</v>
      </c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54" ht="13.5" customHeight="1">
      <c r="A101" s="27">
        <f t="shared" si="1"/>
        <v>95</v>
      </c>
      <c r="B101" s="106" t="s">
        <v>238</v>
      </c>
      <c r="C101" s="34" t="s">
        <v>434</v>
      </c>
      <c r="D101" s="32">
        <v>1984</v>
      </c>
      <c r="E101" s="32">
        <v>2</v>
      </c>
      <c r="F101" s="30" t="s">
        <v>325</v>
      </c>
      <c r="G101" s="30" t="s">
        <v>7</v>
      </c>
      <c r="H101" s="53">
        <v>651.7</v>
      </c>
      <c r="I101" s="53">
        <v>530.6</v>
      </c>
      <c r="J101" s="53">
        <f>65.1</f>
        <v>65.1</v>
      </c>
      <c r="K101" s="32">
        <v>11</v>
      </c>
      <c r="L101" s="32" t="s">
        <v>74</v>
      </c>
      <c r="M101" s="26" t="s">
        <v>226</v>
      </c>
      <c r="N101" s="38" t="s">
        <v>91</v>
      </c>
      <c r="O101" s="30" t="s">
        <v>325</v>
      </c>
      <c r="P101" s="30" t="s">
        <v>325</v>
      </c>
      <c r="Q101" s="38" t="s">
        <v>143</v>
      </c>
      <c r="R101" s="38" t="s">
        <v>91</v>
      </c>
      <c r="S101" s="30" t="s">
        <v>325</v>
      </c>
      <c r="T101" s="30" t="s">
        <v>325</v>
      </c>
      <c r="U101" s="34" t="s">
        <v>89</v>
      </c>
      <c r="V101" s="38" t="s">
        <v>143</v>
      </c>
      <c r="W101" s="30" t="s">
        <v>325</v>
      </c>
      <c r="X101" s="30" t="s">
        <v>325</v>
      </c>
      <c r="Y101" s="36" t="s">
        <v>232</v>
      </c>
      <c r="Z101" s="26" t="s">
        <v>90</v>
      </c>
      <c r="AA101" s="30" t="s">
        <v>325</v>
      </c>
      <c r="AB101" s="30" t="s">
        <v>325</v>
      </c>
      <c r="AC101" s="38" t="s">
        <v>143</v>
      </c>
      <c r="AD101" s="38" t="s">
        <v>91</v>
      </c>
      <c r="AE101" s="31" t="s">
        <v>325</v>
      </c>
      <c r="AF101" s="31" t="s">
        <v>325</v>
      </c>
      <c r="AG101" s="36" t="s">
        <v>235</v>
      </c>
      <c r="AH101" s="30" t="s">
        <v>325</v>
      </c>
      <c r="AI101" s="30" t="s">
        <v>325</v>
      </c>
      <c r="AJ101" s="30" t="s">
        <v>143</v>
      </c>
      <c r="AK101" s="30" t="s">
        <v>325</v>
      </c>
      <c r="AL101" s="30" t="s">
        <v>325</v>
      </c>
      <c r="AM101" s="38" t="s">
        <v>196</v>
      </c>
      <c r="AN101" s="30" t="s">
        <v>325</v>
      </c>
      <c r="AO101" s="32">
        <v>5</v>
      </c>
      <c r="AP101" s="26" t="s">
        <v>182</v>
      </c>
      <c r="AQ101" s="30" t="s">
        <v>325</v>
      </c>
      <c r="AR101" s="32">
        <v>5</v>
      </c>
      <c r="AS101" s="26" t="s">
        <v>180</v>
      </c>
      <c r="AT101" s="30" t="s">
        <v>325</v>
      </c>
      <c r="AU101" s="32">
        <v>5</v>
      </c>
      <c r="AV101" s="26" t="s">
        <v>220</v>
      </c>
      <c r="AW101" s="30" t="s">
        <v>325</v>
      </c>
      <c r="AX101" s="32">
        <v>5</v>
      </c>
      <c r="AY101" s="30" t="s">
        <v>325</v>
      </c>
      <c r="AZ101" s="30" t="s">
        <v>325</v>
      </c>
      <c r="BA101" s="94" t="s">
        <v>113</v>
      </c>
      <c r="BB101" s="63">
        <v>105</v>
      </c>
    </row>
    <row r="102" spans="1:54" ht="12" customHeight="1">
      <c r="A102" s="27">
        <f t="shared" si="1"/>
        <v>96</v>
      </c>
      <c r="B102" s="106" t="s">
        <v>238</v>
      </c>
      <c r="C102" s="34" t="s">
        <v>435</v>
      </c>
      <c r="D102" s="32">
        <v>1984</v>
      </c>
      <c r="E102" s="32">
        <v>2</v>
      </c>
      <c r="F102" s="30" t="s">
        <v>325</v>
      </c>
      <c r="G102" s="30" t="s">
        <v>325</v>
      </c>
      <c r="H102" s="53">
        <v>705.16</v>
      </c>
      <c r="I102" s="53">
        <v>617.7</v>
      </c>
      <c r="J102" s="53" t="s">
        <v>325</v>
      </c>
      <c r="K102" s="32">
        <v>24</v>
      </c>
      <c r="L102" s="32" t="s">
        <v>25</v>
      </c>
      <c r="M102" s="26" t="s">
        <v>226</v>
      </c>
      <c r="N102" s="26" t="s">
        <v>90</v>
      </c>
      <c r="O102" s="30" t="s">
        <v>325</v>
      </c>
      <c r="P102" s="30" t="s">
        <v>325</v>
      </c>
      <c r="Q102" s="38" t="s">
        <v>143</v>
      </c>
      <c r="R102" s="38" t="s">
        <v>91</v>
      </c>
      <c r="S102" s="30" t="s">
        <v>325</v>
      </c>
      <c r="T102" s="30" t="s">
        <v>325</v>
      </c>
      <c r="U102" s="34" t="s">
        <v>89</v>
      </c>
      <c r="V102" s="38" t="s">
        <v>90</v>
      </c>
      <c r="W102" s="30" t="s">
        <v>325</v>
      </c>
      <c r="X102" s="30" t="s">
        <v>325</v>
      </c>
      <c r="Y102" s="36" t="s">
        <v>232</v>
      </c>
      <c r="Z102" s="26" t="s">
        <v>90</v>
      </c>
      <c r="AA102" s="32">
        <v>2011</v>
      </c>
      <c r="AB102" s="30" t="s">
        <v>325</v>
      </c>
      <c r="AC102" s="38" t="s">
        <v>143</v>
      </c>
      <c r="AD102" s="38" t="s">
        <v>91</v>
      </c>
      <c r="AE102" s="31" t="s">
        <v>325</v>
      </c>
      <c r="AF102" s="31" t="s">
        <v>325</v>
      </c>
      <c r="AG102" s="36" t="s">
        <v>235</v>
      </c>
      <c r="AH102" s="30" t="s">
        <v>325</v>
      </c>
      <c r="AI102" s="30" t="s">
        <v>325</v>
      </c>
      <c r="AJ102" s="30" t="s">
        <v>143</v>
      </c>
      <c r="AK102" s="30" t="s">
        <v>325</v>
      </c>
      <c r="AL102" s="30" t="s">
        <v>325</v>
      </c>
      <c r="AM102" s="38" t="s">
        <v>196</v>
      </c>
      <c r="AN102" s="30" t="s">
        <v>325</v>
      </c>
      <c r="AO102" s="32">
        <v>5</v>
      </c>
      <c r="AP102" s="62" t="s">
        <v>222</v>
      </c>
      <c r="AQ102" s="30" t="s">
        <v>325</v>
      </c>
      <c r="AR102" s="32">
        <v>5</v>
      </c>
      <c r="AS102" s="26" t="s">
        <v>180</v>
      </c>
      <c r="AT102" s="30" t="s">
        <v>325</v>
      </c>
      <c r="AU102" s="32">
        <v>5</v>
      </c>
      <c r="AV102" s="26" t="s">
        <v>143</v>
      </c>
      <c r="AW102" s="30" t="s">
        <v>325</v>
      </c>
      <c r="AX102" s="30" t="s">
        <v>325</v>
      </c>
      <c r="AY102" s="30" t="s">
        <v>325</v>
      </c>
      <c r="AZ102" s="30" t="s">
        <v>325</v>
      </c>
      <c r="BA102" s="94" t="s">
        <v>128</v>
      </c>
      <c r="BB102" s="63">
        <v>99</v>
      </c>
    </row>
    <row r="103" spans="1:67" s="1" customFormat="1" ht="17.25" customHeight="1">
      <c r="A103" s="27">
        <f t="shared" si="1"/>
        <v>97</v>
      </c>
      <c r="B103" s="106" t="s">
        <v>238</v>
      </c>
      <c r="C103" s="87" t="s">
        <v>260</v>
      </c>
      <c r="D103" s="25">
        <v>1985</v>
      </c>
      <c r="E103" s="25">
        <v>3</v>
      </c>
      <c r="F103" s="30" t="s">
        <v>325</v>
      </c>
      <c r="G103" s="30" t="s">
        <v>346</v>
      </c>
      <c r="H103" s="51">
        <v>1773.2</v>
      </c>
      <c r="I103" s="51">
        <v>1251.7</v>
      </c>
      <c r="J103" s="53">
        <f>159.5</f>
        <v>159.5</v>
      </c>
      <c r="K103" s="25">
        <v>38</v>
      </c>
      <c r="L103" s="32" t="s">
        <v>31</v>
      </c>
      <c r="M103" s="26" t="s">
        <v>226</v>
      </c>
      <c r="N103" s="26" t="s">
        <v>90</v>
      </c>
      <c r="O103" s="25">
        <v>2008</v>
      </c>
      <c r="P103" s="30" t="s">
        <v>325</v>
      </c>
      <c r="Q103" s="38" t="s">
        <v>143</v>
      </c>
      <c r="R103" s="38" t="s">
        <v>91</v>
      </c>
      <c r="S103" s="30" t="s">
        <v>325</v>
      </c>
      <c r="T103" s="30" t="s">
        <v>325</v>
      </c>
      <c r="U103" s="34" t="s">
        <v>89</v>
      </c>
      <c r="V103" s="26" t="s">
        <v>90</v>
      </c>
      <c r="W103" s="25" t="s">
        <v>325</v>
      </c>
      <c r="X103" s="30" t="s">
        <v>325</v>
      </c>
      <c r="Y103" s="36" t="s">
        <v>231</v>
      </c>
      <c r="Z103" s="26" t="s">
        <v>90</v>
      </c>
      <c r="AA103" s="25">
        <v>2005</v>
      </c>
      <c r="AB103" s="30" t="s">
        <v>325</v>
      </c>
      <c r="AC103" s="38" t="s">
        <v>143</v>
      </c>
      <c r="AD103" s="38" t="s">
        <v>91</v>
      </c>
      <c r="AE103" s="31" t="s">
        <v>325</v>
      </c>
      <c r="AF103" s="31" t="s">
        <v>325</v>
      </c>
      <c r="AG103" s="36" t="s">
        <v>235</v>
      </c>
      <c r="AH103" s="25">
        <v>2006</v>
      </c>
      <c r="AI103" s="30" t="s">
        <v>325</v>
      </c>
      <c r="AJ103" s="30" t="s">
        <v>143</v>
      </c>
      <c r="AK103" s="30" t="s">
        <v>325</v>
      </c>
      <c r="AL103" s="30" t="s">
        <v>325</v>
      </c>
      <c r="AM103" s="36" t="s">
        <v>188</v>
      </c>
      <c r="AN103" s="30" t="s">
        <v>325</v>
      </c>
      <c r="AO103" s="25">
        <v>5</v>
      </c>
      <c r="AP103" s="36" t="s">
        <v>182</v>
      </c>
      <c r="AQ103" s="30" t="s">
        <v>325</v>
      </c>
      <c r="AR103" s="25">
        <v>5</v>
      </c>
      <c r="AS103" s="36" t="s">
        <v>180</v>
      </c>
      <c r="AT103" s="25">
        <v>2013</v>
      </c>
      <c r="AU103" s="25">
        <v>5</v>
      </c>
      <c r="AV103" s="36" t="s">
        <v>143</v>
      </c>
      <c r="AW103" s="30" t="s">
        <v>325</v>
      </c>
      <c r="AX103" s="25">
        <v>5</v>
      </c>
      <c r="AY103" s="25">
        <v>2007</v>
      </c>
      <c r="AZ103" s="30" t="s">
        <v>325</v>
      </c>
      <c r="BA103" s="25" t="s">
        <v>104</v>
      </c>
      <c r="BB103" s="61">
        <v>89</v>
      </c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s="1" customFormat="1" ht="14.25" customHeight="1">
      <c r="A104" s="27">
        <f t="shared" si="1"/>
        <v>98</v>
      </c>
      <c r="B104" s="106" t="s">
        <v>238</v>
      </c>
      <c r="C104" s="87" t="s">
        <v>312</v>
      </c>
      <c r="D104" s="25">
        <v>1985</v>
      </c>
      <c r="E104" s="25">
        <v>3</v>
      </c>
      <c r="F104" s="25">
        <v>101085</v>
      </c>
      <c r="G104" s="30" t="s">
        <v>393</v>
      </c>
      <c r="H104" s="51">
        <v>1121.54</v>
      </c>
      <c r="I104" s="51">
        <v>845.3</v>
      </c>
      <c r="J104" s="53">
        <v>83.2</v>
      </c>
      <c r="K104" s="25">
        <v>32</v>
      </c>
      <c r="L104" s="32" t="s">
        <v>51</v>
      </c>
      <c r="M104" s="26" t="s">
        <v>226</v>
      </c>
      <c r="N104" s="26" t="s">
        <v>90</v>
      </c>
      <c r="O104" s="30" t="s">
        <v>325</v>
      </c>
      <c r="P104" s="30" t="s">
        <v>325</v>
      </c>
      <c r="Q104" s="38" t="s">
        <v>143</v>
      </c>
      <c r="R104" s="38" t="s">
        <v>91</v>
      </c>
      <c r="S104" s="30" t="s">
        <v>325</v>
      </c>
      <c r="T104" s="30" t="s">
        <v>325</v>
      </c>
      <c r="U104" s="34" t="s">
        <v>89</v>
      </c>
      <c r="V104" s="38" t="s">
        <v>90</v>
      </c>
      <c r="W104" s="30" t="s">
        <v>325</v>
      </c>
      <c r="X104" s="30" t="s">
        <v>325</v>
      </c>
      <c r="Y104" s="36" t="s">
        <v>231</v>
      </c>
      <c r="Z104" s="26" t="s">
        <v>90</v>
      </c>
      <c r="AA104" s="25">
        <v>2006</v>
      </c>
      <c r="AB104" s="30" t="s">
        <v>325</v>
      </c>
      <c r="AC104" s="38" t="s">
        <v>143</v>
      </c>
      <c r="AD104" s="38" t="s">
        <v>91</v>
      </c>
      <c r="AE104" s="31" t="s">
        <v>325</v>
      </c>
      <c r="AF104" s="31" t="s">
        <v>325</v>
      </c>
      <c r="AG104" s="36" t="s">
        <v>235</v>
      </c>
      <c r="AH104" s="30" t="s">
        <v>325</v>
      </c>
      <c r="AI104" s="30" t="s">
        <v>325</v>
      </c>
      <c r="AJ104" s="30" t="s">
        <v>143</v>
      </c>
      <c r="AK104" s="30" t="s">
        <v>325</v>
      </c>
      <c r="AL104" s="30" t="s">
        <v>325</v>
      </c>
      <c r="AM104" s="36" t="s">
        <v>196</v>
      </c>
      <c r="AN104" s="30" t="s">
        <v>325</v>
      </c>
      <c r="AO104" s="25">
        <v>5</v>
      </c>
      <c r="AP104" s="36" t="s">
        <v>182</v>
      </c>
      <c r="AQ104" s="30" t="s">
        <v>325</v>
      </c>
      <c r="AR104" s="25">
        <v>5</v>
      </c>
      <c r="AS104" s="36" t="s">
        <v>180</v>
      </c>
      <c r="AT104" s="30" t="s">
        <v>325</v>
      </c>
      <c r="AU104" s="25">
        <v>5</v>
      </c>
      <c r="AV104" s="36" t="s">
        <v>218</v>
      </c>
      <c r="AW104" s="30" t="s">
        <v>325</v>
      </c>
      <c r="AX104" s="30" t="s">
        <v>325</v>
      </c>
      <c r="AY104" s="30" t="s">
        <v>325</v>
      </c>
      <c r="AZ104" s="30" t="s">
        <v>325</v>
      </c>
      <c r="BA104" s="25" t="s">
        <v>128</v>
      </c>
      <c r="BB104" s="61">
        <v>96</v>
      </c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54" ht="14.25" customHeight="1">
      <c r="A105" s="27">
        <f t="shared" si="1"/>
        <v>99</v>
      </c>
      <c r="B105" s="106" t="s">
        <v>238</v>
      </c>
      <c r="C105" s="87" t="s">
        <v>436</v>
      </c>
      <c r="D105" s="33">
        <v>1985</v>
      </c>
      <c r="E105" s="33">
        <v>2</v>
      </c>
      <c r="F105" s="30" t="s">
        <v>325</v>
      </c>
      <c r="G105" s="30" t="s">
        <v>408</v>
      </c>
      <c r="H105" s="51">
        <v>1257.9</v>
      </c>
      <c r="I105" s="60">
        <v>1033.4</v>
      </c>
      <c r="J105" s="51" t="s">
        <v>325</v>
      </c>
      <c r="K105" s="25">
        <v>23</v>
      </c>
      <c r="L105" s="25" t="s">
        <v>64</v>
      </c>
      <c r="M105" s="26" t="s">
        <v>226</v>
      </c>
      <c r="N105" s="38" t="s">
        <v>90</v>
      </c>
      <c r="O105" s="30" t="s">
        <v>325</v>
      </c>
      <c r="P105" s="30" t="s">
        <v>325</v>
      </c>
      <c r="Q105" s="38" t="s">
        <v>143</v>
      </c>
      <c r="R105" s="38" t="s">
        <v>91</v>
      </c>
      <c r="S105" s="30" t="s">
        <v>325</v>
      </c>
      <c r="T105" s="30" t="s">
        <v>325</v>
      </c>
      <c r="U105" s="34" t="s">
        <v>89</v>
      </c>
      <c r="V105" s="38" t="s">
        <v>90</v>
      </c>
      <c r="W105" s="30" t="s">
        <v>325</v>
      </c>
      <c r="X105" s="30" t="s">
        <v>325</v>
      </c>
      <c r="Y105" s="36" t="s">
        <v>232</v>
      </c>
      <c r="Z105" s="26" t="s">
        <v>90</v>
      </c>
      <c r="AA105" s="30" t="s">
        <v>325</v>
      </c>
      <c r="AB105" s="30" t="s">
        <v>325</v>
      </c>
      <c r="AC105" s="38" t="s">
        <v>143</v>
      </c>
      <c r="AD105" s="38" t="s">
        <v>91</v>
      </c>
      <c r="AE105" s="31" t="s">
        <v>325</v>
      </c>
      <c r="AF105" s="31" t="s">
        <v>325</v>
      </c>
      <c r="AG105" s="36" t="s">
        <v>235</v>
      </c>
      <c r="AH105" s="30" t="s">
        <v>325</v>
      </c>
      <c r="AI105" s="30" t="s">
        <v>325</v>
      </c>
      <c r="AJ105" s="30" t="s">
        <v>143</v>
      </c>
      <c r="AK105" s="30" t="s">
        <v>325</v>
      </c>
      <c r="AL105" s="30" t="s">
        <v>325</v>
      </c>
      <c r="AM105" s="38" t="s">
        <v>196</v>
      </c>
      <c r="AN105" s="30" t="s">
        <v>325</v>
      </c>
      <c r="AO105" s="39">
        <v>5</v>
      </c>
      <c r="AP105" s="64" t="s">
        <v>186</v>
      </c>
      <c r="AQ105" s="30" t="s">
        <v>325</v>
      </c>
      <c r="AR105" s="39">
        <v>5</v>
      </c>
      <c r="AS105" s="64" t="s">
        <v>180</v>
      </c>
      <c r="AT105" s="30" t="s">
        <v>325</v>
      </c>
      <c r="AU105" s="39">
        <v>5</v>
      </c>
      <c r="AV105" s="64" t="s">
        <v>227</v>
      </c>
      <c r="AW105" s="30" t="s">
        <v>325</v>
      </c>
      <c r="AX105" s="39">
        <v>5</v>
      </c>
      <c r="AY105" s="30" t="s">
        <v>325</v>
      </c>
      <c r="AZ105" s="30" t="s">
        <v>325</v>
      </c>
      <c r="BA105" s="95" t="s">
        <v>128</v>
      </c>
      <c r="BB105" s="66">
        <v>92</v>
      </c>
    </row>
    <row r="106" spans="1:54" ht="14.25" customHeight="1">
      <c r="A106" s="27">
        <f t="shared" si="1"/>
        <v>100</v>
      </c>
      <c r="B106" s="106" t="s">
        <v>238</v>
      </c>
      <c r="C106" s="90" t="s">
        <v>437</v>
      </c>
      <c r="D106" s="44">
        <v>1985</v>
      </c>
      <c r="E106" s="44">
        <v>3</v>
      </c>
      <c r="F106" s="44">
        <v>118</v>
      </c>
      <c r="G106" s="30" t="s">
        <v>325</v>
      </c>
      <c r="H106" s="51">
        <v>1261.5</v>
      </c>
      <c r="I106" s="60">
        <v>1212.3</v>
      </c>
      <c r="J106" s="53" t="s">
        <v>325</v>
      </c>
      <c r="K106" s="32">
        <v>24</v>
      </c>
      <c r="L106" s="32" t="s">
        <v>52</v>
      </c>
      <c r="M106" s="26" t="s">
        <v>226</v>
      </c>
      <c r="N106" s="38" t="s">
        <v>91</v>
      </c>
      <c r="O106" s="30" t="s">
        <v>325</v>
      </c>
      <c r="P106" s="30" t="s">
        <v>325</v>
      </c>
      <c r="Q106" s="38" t="s">
        <v>143</v>
      </c>
      <c r="R106" s="38" t="s">
        <v>91</v>
      </c>
      <c r="S106" s="30" t="s">
        <v>325</v>
      </c>
      <c r="T106" s="30" t="s">
        <v>325</v>
      </c>
      <c r="U106" s="34" t="s">
        <v>89</v>
      </c>
      <c r="V106" s="38" t="s">
        <v>143</v>
      </c>
      <c r="W106" s="30" t="s">
        <v>325</v>
      </c>
      <c r="X106" s="30" t="s">
        <v>325</v>
      </c>
      <c r="Y106" s="36" t="s">
        <v>231</v>
      </c>
      <c r="Z106" s="26" t="s">
        <v>90</v>
      </c>
      <c r="AA106" s="30" t="s">
        <v>325</v>
      </c>
      <c r="AB106" s="30" t="s">
        <v>325</v>
      </c>
      <c r="AC106" s="38" t="s">
        <v>143</v>
      </c>
      <c r="AD106" s="38" t="s">
        <v>91</v>
      </c>
      <c r="AE106" s="31" t="s">
        <v>325</v>
      </c>
      <c r="AF106" s="31" t="s">
        <v>325</v>
      </c>
      <c r="AG106" s="36" t="s">
        <v>235</v>
      </c>
      <c r="AH106" s="30" t="s">
        <v>325</v>
      </c>
      <c r="AI106" s="30" t="s">
        <v>325</v>
      </c>
      <c r="AJ106" s="30" t="s">
        <v>143</v>
      </c>
      <c r="AK106" s="30" t="s">
        <v>325</v>
      </c>
      <c r="AL106" s="30" t="s">
        <v>325</v>
      </c>
      <c r="AM106" s="38" t="s">
        <v>196</v>
      </c>
      <c r="AN106" s="30" t="s">
        <v>325</v>
      </c>
      <c r="AO106" s="39">
        <v>5</v>
      </c>
      <c r="AP106" s="64" t="s">
        <v>186</v>
      </c>
      <c r="AQ106" s="30" t="s">
        <v>325</v>
      </c>
      <c r="AR106" s="39">
        <v>5</v>
      </c>
      <c r="AS106" s="64" t="s">
        <v>229</v>
      </c>
      <c r="AT106" s="30" t="s">
        <v>325</v>
      </c>
      <c r="AU106" s="39">
        <v>5</v>
      </c>
      <c r="AV106" s="64" t="s">
        <v>227</v>
      </c>
      <c r="AW106" s="30" t="s">
        <v>325</v>
      </c>
      <c r="AX106" s="39">
        <v>5</v>
      </c>
      <c r="AY106" s="30" t="s">
        <v>325</v>
      </c>
      <c r="AZ106" s="30" t="s">
        <v>325</v>
      </c>
      <c r="BA106" s="95" t="s">
        <v>128</v>
      </c>
      <c r="BB106" s="66">
        <v>86</v>
      </c>
    </row>
    <row r="107" spans="1:67" s="1" customFormat="1" ht="15.75" customHeight="1">
      <c r="A107" s="27">
        <f t="shared" si="1"/>
        <v>101</v>
      </c>
      <c r="B107" s="106" t="s">
        <v>238</v>
      </c>
      <c r="C107" s="87" t="s">
        <v>244</v>
      </c>
      <c r="D107" s="25">
        <v>1986</v>
      </c>
      <c r="E107" s="25">
        <v>3</v>
      </c>
      <c r="F107" s="25">
        <v>200886</v>
      </c>
      <c r="G107" s="30" t="s">
        <v>330</v>
      </c>
      <c r="H107" s="51">
        <v>1279.4</v>
      </c>
      <c r="I107" s="51">
        <v>1189.1</v>
      </c>
      <c r="J107" s="53" t="s">
        <v>325</v>
      </c>
      <c r="K107" s="25">
        <v>24</v>
      </c>
      <c r="L107" s="32" t="s">
        <v>21</v>
      </c>
      <c r="M107" s="26" t="s">
        <v>226</v>
      </c>
      <c r="N107" s="26" t="s">
        <v>90</v>
      </c>
      <c r="O107" s="25">
        <v>2012</v>
      </c>
      <c r="P107" s="30" t="s">
        <v>325</v>
      </c>
      <c r="Q107" s="38" t="s">
        <v>143</v>
      </c>
      <c r="R107" s="38" t="s">
        <v>91</v>
      </c>
      <c r="S107" s="30" t="s">
        <v>325</v>
      </c>
      <c r="T107" s="30" t="s">
        <v>325</v>
      </c>
      <c r="U107" s="34" t="s">
        <v>89</v>
      </c>
      <c r="V107" s="26" t="s">
        <v>90</v>
      </c>
      <c r="W107" s="30" t="s">
        <v>325</v>
      </c>
      <c r="X107" s="30" t="s">
        <v>325</v>
      </c>
      <c r="Y107" s="36" t="s">
        <v>231</v>
      </c>
      <c r="Z107" s="26" t="s">
        <v>90</v>
      </c>
      <c r="AA107" s="25">
        <v>2011</v>
      </c>
      <c r="AB107" s="30" t="s">
        <v>325</v>
      </c>
      <c r="AC107" s="36" t="s">
        <v>226</v>
      </c>
      <c r="AD107" s="38" t="s">
        <v>143</v>
      </c>
      <c r="AE107" s="31" t="s">
        <v>325</v>
      </c>
      <c r="AF107" s="31" t="s">
        <v>325</v>
      </c>
      <c r="AG107" s="36" t="s">
        <v>235</v>
      </c>
      <c r="AH107" s="30" t="s">
        <v>325</v>
      </c>
      <c r="AI107" s="30" t="s">
        <v>325</v>
      </c>
      <c r="AJ107" s="30" t="s">
        <v>143</v>
      </c>
      <c r="AK107" s="30" t="s">
        <v>325</v>
      </c>
      <c r="AL107" s="30" t="s">
        <v>325</v>
      </c>
      <c r="AM107" s="36" t="s">
        <v>185</v>
      </c>
      <c r="AN107" s="30" t="s">
        <v>325</v>
      </c>
      <c r="AO107" s="25">
        <v>5</v>
      </c>
      <c r="AP107" s="36" t="s">
        <v>186</v>
      </c>
      <c r="AQ107" s="30" t="s">
        <v>325</v>
      </c>
      <c r="AR107" s="25">
        <v>5</v>
      </c>
      <c r="AS107" s="36" t="s">
        <v>180</v>
      </c>
      <c r="AT107" s="30" t="s">
        <v>325</v>
      </c>
      <c r="AU107" s="25">
        <v>5</v>
      </c>
      <c r="AV107" s="36" t="s">
        <v>187</v>
      </c>
      <c r="AW107" s="30" t="s">
        <v>325</v>
      </c>
      <c r="AX107" s="25">
        <v>5</v>
      </c>
      <c r="AY107" s="30" t="s">
        <v>325</v>
      </c>
      <c r="AZ107" s="30" t="s">
        <v>325</v>
      </c>
      <c r="BA107" s="25" t="s">
        <v>94</v>
      </c>
      <c r="BB107" s="61">
        <v>99</v>
      </c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s="1" customFormat="1" ht="15" customHeight="1">
      <c r="A108" s="27">
        <f t="shared" si="1"/>
        <v>102</v>
      </c>
      <c r="B108" s="106" t="s">
        <v>238</v>
      </c>
      <c r="C108" s="88" t="s">
        <v>314</v>
      </c>
      <c r="D108" s="29">
        <v>1987</v>
      </c>
      <c r="E108" s="29">
        <v>3</v>
      </c>
      <c r="F108" s="30" t="s">
        <v>325</v>
      </c>
      <c r="G108" s="30" t="s">
        <v>391</v>
      </c>
      <c r="H108" s="51">
        <v>1308.2</v>
      </c>
      <c r="I108" s="56">
        <v>1045.6</v>
      </c>
      <c r="J108" s="57">
        <f>161.8</f>
        <v>161.8</v>
      </c>
      <c r="K108" s="29">
        <v>21</v>
      </c>
      <c r="L108" s="32" t="s">
        <v>20</v>
      </c>
      <c r="M108" s="26" t="s">
        <v>226</v>
      </c>
      <c r="N108" s="26" t="s">
        <v>90</v>
      </c>
      <c r="O108" s="25" t="s">
        <v>325</v>
      </c>
      <c r="P108" s="30" t="s">
        <v>325</v>
      </c>
      <c r="Q108" s="38" t="s">
        <v>143</v>
      </c>
      <c r="R108" s="38" t="s">
        <v>91</v>
      </c>
      <c r="S108" s="30" t="s">
        <v>325</v>
      </c>
      <c r="T108" s="30" t="s">
        <v>325</v>
      </c>
      <c r="U108" s="34" t="s">
        <v>89</v>
      </c>
      <c r="V108" s="36" t="s">
        <v>90</v>
      </c>
      <c r="W108" s="25">
        <v>2007</v>
      </c>
      <c r="X108" s="30" t="s">
        <v>325</v>
      </c>
      <c r="Y108" s="36" t="s">
        <v>231</v>
      </c>
      <c r="Z108" s="26" t="s">
        <v>90</v>
      </c>
      <c r="AA108" s="25">
        <v>2006</v>
      </c>
      <c r="AB108" s="30" t="s">
        <v>325</v>
      </c>
      <c r="AC108" s="38" t="s">
        <v>143</v>
      </c>
      <c r="AD108" s="38" t="s">
        <v>91</v>
      </c>
      <c r="AE108" s="31" t="s">
        <v>325</v>
      </c>
      <c r="AF108" s="31" t="s">
        <v>325</v>
      </c>
      <c r="AG108" s="36" t="s">
        <v>235</v>
      </c>
      <c r="AH108" s="30" t="s">
        <v>325</v>
      </c>
      <c r="AI108" s="30" t="s">
        <v>325</v>
      </c>
      <c r="AJ108" s="30" t="s">
        <v>143</v>
      </c>
      <c r="AK108" s="30" t="s">
        <v>325</v>
      </c>
      <c r="AL108" s="30" t="s">
        <v>325</v>
      </c>
      <c r="AM108" s="36" t="s">
        <v>196</v>
      </c>
      <c r="AN108" s="30" t="s">
        <v>325</v>
      </c>
      <c r="AO108" s="25">
        <v>5</v>
      </c>
      <c r="AP108" s="36" t="s">
        <v>186</v>
      </c>
      <c r="AQ108" s="30" t="s">
        <v>325</v>
      </c>
      <c r="AR108" s="25">
        <v>5</v>
      </c>
      <c r="AS108" s="36" t="s">
        <v>180</v>
      </c>
      <c r="AT108" s="30" t="s">
        <v>325</v>
      </c>
      <c r="AU108" s="25">
        <v>5</v>
      </c>
      <c r="AV108" s="36" t="s">
        <v>218</v>
      </c>
      <c r="AW108" s="30" t="s">
        <v>325</v>
      </c>
      <c r="AX108" s="25">
        <v>5</v>
      </c>
      <c r="AY108" s="30" t="s">
        <v>325</v>
      </c>
      <c r="AZ108" s="30" t="s">
        <v>325</v>
      </c>
      <c r="BA108" s="25" t="s">
        <v>119</v>
      </c>
      <c r="BB108" s="61">
        <v>98</v>
      </c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s="1" customFormat="1" ht="17.25" customHeight="1">
      <c r="A109" s="27">
        <f t="shared" si="1"/>
        <v>103</v>
      </c>
      <c r="B109" s="106" t="s">
        <v>238</v>
      </c>
      <c r="C109" s="88" t="s">
        <v>287</v>
      </c>
      <c r="D109" s="29">
        <v>1987</v>
      </c>
      <c r="E109" s="29">
        <v>3</v>
      </c>
      <c r="F109" s="29">
        <v>342220</v>
      </c>
      <c r="G109" s="30" t="s">
        <v>368</v>
      </c>
      <c r="H109" s="51">
        <v>1002.7</v>
      </c>
      <c r="I109" s="56">
        <v>906.3</v>
      </c>
      <c r="J109" s="57" t="s">
        <v>325</v>
      </c>
      <c r="K109" s="29">
        <v>18</v>
      </c>
      <c r="L109" s="32" t="s">
        <v>23</v>
      </c>
      <c r="M109" s="26" t="s">
        <v>226</v>
      </c>
      <c r="N109" s="26" t="s">
        <v>90</v>
      </c>
      <c r="O109" s="30" t="s">
        <v>325</v>
      </c>
      <c r="P109" s="30" t="s">
        <v>325</v>
      </c>
      <c r="Q109" s="38" t="s">
        <v>143</v>
      </c>
      <c r="R109" s="38" t="s">
        <v>91</v>
      </c>
      <c r="S109" s="30" t="s">
        <v>325</v>
      </c>
      <c r="T109" s="30" t="s">
        <v>325</v>
      </c>
      <c r="U109" s="34" t="s">
        <v>89</v>
      </c>
      <c r="V109" s="26" t="s">
        <v>90</v>
      </c>
      <c r="W109" s="30" t="s">
        <v>325</v>
      </c>
      <c r="X109" s="30" t="s">
        <v>325</v>
      </c>
      <c r="Y109" s="36" t="s">
        <v>231</v>
      </c>
      <c r="Z109" s="26" t="s">
        <v>90</v>
      </c>
      <c r="AA109" s="30" t="s">
        <v>325</v>
      </c>
      <c r="AB109" s="30" t="s">
        <v>325</v>
      </c>
      <c r="AC109" s="36" t="s">
        <v>226</v>
      </c>
      <c r="AD109" s="38" t="s">
        <v>143</v>
      </c>
      <c r="AE109" s="31" t="s">
        <v>325</v>
      </c>
      <c r="AF109" s="31" t="s">
        <v>325</v>
      </c>
      <c r="AG109" s="36" t="s">
        <v>235</v>
      </c>
      <c r="AH109" s="30" t="s">
        <v>325</v>
      </c>
      <c r="AI109" s="30" t="s">
        <v>325</v>
      </c>
      <c r="AJ109" s="30" t="s">
        <v>143</v>
      </c>
      <c r="AK109" s="30" t="s">
        <v>325</v>
      </c>
      <c r="AL109" s="30" t="s">
        <v>325</v>
      </c>
      <c r="AM109" s="36" t="s">
        <v>209</v>
      </c>
      <c r="AN109" s="30" t="s">
        <v>325</v>
      </c>
      <c r="AO109" s="25">
        <v>5</v>
      </c>
      <c r="AP109" s="36" t="s">
        <v>210</v>
      </c>
      <c r="AQ109" s="30" t="s">
        <v>325</v>
      </c>
      <c r="AR109" s="25">
        <v>5</v>
      </c>
      <c r="AS109" s="36" t="s">
        <v>180</v>
      </c>
      <c r="AT109" s="30" t="s">
        <v>325</v>
      </c>
      <c r="AU109" s="25">
        <v>5</v>
      </c>
      <c r="AV109" s="36" t="s">
        <v>187</v>
      </c>
      <c r="AW109" s="30" t="s">
        <v>325</v>
      </c>
      <c r="AX109" s="25">
        <v>5</v>
      </c>
      <c r="AY109" s="30" t="s">
        <v>325</v>
      </c>
      <c r="AZ109" s="30" t="s">
        <v>325</v>
      </c>
      <c r="BA109" s="25" t="s">
        <v>119</v>
      </c>
      <c r="BB109" s="61">
        <v>99</v>
      </c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s="1" customFormat="1" ht="13.5" customHeight="1">
      <c r="A110" s="27">
        <f t="shared" si="1"/>
        <v>104</v>
      </c>
      <c r="B110" s="106" t="s">
        <v>238</v>
      </c>
      <c r="C110" s="88" t="s">
        <v>288</v>
      </c>
      <c r="D110" s="29">
        <v>1987</v>
      </c>
      <c r="E110" s="29">
        <v>3</v>
      </c>
      <c r="F110" s="30" t="s">
        <v>325</v>
      </c>
      <c r="G110" s="30" t="s">
        <v>347</v>
      </c>
      <c r="H110" s="51">
        <v>994.8</v>
      </c>
      <c r="I110" s="56">
        <v>827.8</v>
      </c>
      <c r="J110" s="57">
        <f>69.8</f>
        <v>69.8</v>
      </c>
      <c r="K110" s="29">
        <v>18</v>
      </c>
      <c r="L110" s="32" t="s">
        <v>23</v>
      </c>
      <c r="M110" s="26" t="s">
        <v>226</v>
      </c>
      <c r="N110" s="26" t="s">
        <v>90</v>
      </c>
      <c r="O110" s="30" t="s">
        <v>325</v>
      </c>
      <c r="P110" s="30" t="s">
        <v>325</v>
      </c>
      <c r="Q110" s="38" t="s">
        <v>143</v>
      </c>
      <c r="R110" s="38" t="s">
        <v>91</v>
      </c>
      <c r="S110" s="30" t="s">
        <v>325</v>
      </c>
      <c r="T110" s="30" t="s">
        <v>325</v>
      </c>
      <c r="U110" s="34" t="s">
        <v>89</v>
      </c>
      <c r="V110" s="26" t="s">
        <v>90</v>
      </c>
      <c r="W110" s="30" t="s">
        <v>325</v>
      </c>
      <c r="X110" s="30" t="s">
        <v>325</v>
      </c>
      <c r="Y110" s="36" t="s">
        <v>231</v>
      </c>
      <c r="Z110" s="26" t="s">
        <v>90</v>
      </c>
      <c r="AA110" s="30" t="s">
        <v>325</v>
      </c>
      <c r="AB110" s="30" t="s">
        <v>325</v>
      </c>
      <c r="AC110" s="36" t="s">
        <v>226</v>
      </c>
      <c r="AD110" s="38" t="s">
        <v>143</v>
      </c>
      <c r="AE110" s="31" t="s">
        <v>325</v>
      </c>
      <c r="AF110" s="31" t="s">
        <v>325</v>
      </c>
      <c r="AG110" s="36" t="s">
        <v>235</v>
      </c>
      <c r="AH110" s="30" t="s">
        <v>325</v>
      </c>
      <c r="AI110" s="30" t="s">
        <v>325</v>
      </c>
      <c r="AJ110" s="30" t="s">
        <v>143</v>
      </c>
      <c r="AK110" s="30" t="s">
        <v>325</v>
      </c>
      <c r="AL110" s="30" t="s">
        <v>325</v>
      </c>
      <c r="AM110" s="36" t="s">
        <v>191</v>
      </c>
      <c r="AN110" s="30" t="s">
        <v>325</v>
      </c>
      <c r="AO110" s="25">
        <v>5</v>
      </c>
      <c r="AP110" s="36" t="s">
        <v>200</v>
      </c>
      <c r="AQ110" s="30" t="s">
        <v>325</v>
      </c>
      <c r="AR110" s="25">
        <v>5</v>
      </c>
      <c r="AS110" s="36" t="s">
        <v>180</v>
      </c>
      <c r="AT110" s="30" t="s">
        <v>325</v>
      </c>
      <c r="AU110" s="25">
        <v>5</v>
      </c>
      <c r="AV110" s="36" t="s">
        <v>187</v>
      </c>
      <c r="AW110" s="30" t="s">
        <v>325</v>
      </c>
      <c r="AX110" s="25">
        <v>5</v>
      </c>
      <c r="AY110" s="30" t="s">
        <v>325</v>
      </c>
      <c r="AZ110" s="30" t="s">
        <v>325</v>
      </c>
      <c r="BA110" s="25" t="s">
        <v>119</v>
      </c>
      <c r="BB110" s="61">
        <v>99</v>
      </c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s="1" customFormat="1" ht="17.25" customHeight="1">
      <c r="A111" s="27">
        <f t="shared" si="1"/>
        <v>105</v>
      </c>
      <c r="B111" s="106" t="s">
        <v>238</v>
      </c>
      <c r="C111" s="88" t="s">
        <v>293</v>
      </c>
      <c r="D111" s="29">
        <v>1987</v>
      </c>
      <c r="E111" s="29">
        <v>5</v>
      </c>
      <c r="F111" s="30" t="s">
        <v>325</v>
      </c>
      <c r="G111" s="30" t="s">
        <v>375</v>
      </c>
      <c r="H111" s="51">
        <v>4325.3</v>
      </c>
      <c r="I111" s="56">
        <v>3888.9</v>
      </c>
      <c r="J111" s="57" t="s">
        <v>325</v>
      </c>
      <c r="K111" s="29">
        <v>82</v>
      </c>
      <c r="L111" s="32" t="s">
        <v>46</v>
      </c>
      <c r="M111" s="26" t="s">
        <v>226</v>
      </c>
      <c r="N111" s="26" t="s">
        <v>90</v>
      </c>
      <c r="O111" s="30" t="s">
        <v>325</v>
      </c>
      <c r="P111" s="30" t="s">
        <v>325</v>
      </c>
      <c r="Q111" s="26" t="s">
        <v>88</v>
      </c>
      <c r="R111" s="26" t="s">
        <v>90</v>
      </c>
      <c r="S111" s="30" t="s">
        <v>325</v>
      </c>
      <c r="T111" s="30" t="s">
        <v>325</v>
      </c>
      <c r="U111" s="34" t="s">
        <v>89</v>
      </c>
      <c r="V111" s="26" t="s">
        <v>90</v>
      </c>
      <c r="W111" s="25">
        <v>2008</v>
      </c>
      <c r="X111" s="30" t="s">
        <v>325</v>
      </c>
      <c r="Y111" s="36" t="s">
        <v>231</v>
      </c>
      <c r="Z111" s="26" t="s">
        <v>90</v>
      </c>
      <c r="AA111" s="25">
        <v>2008</v>
      </c>
      <c r="AB111" s="30" t="s">
        <v>325</v>
      </c>
      <c r="AC111" s="36" t="s">
        <v>226</v>
      </c>
      <c r="AD111" s="38" t="s">
        <v>143</v>
      </c>
      <c r="AE111" s="31" t="s">
        <v>325</v>
      </c>
      <c r="AF111" s="31" t="s">
        <v>325</v>
      </c>
      <c r="AG111" s="36" t="s">
        <v>235</v>
      </c>
      <c r="AH111" s="30" t="s">
        <v>325</v>
      </c>
      <c r="AI111" s="30" t="s">
        <v>325</v>
      </c>
      <c r="AJ111" s="30" t="s">
        <v>143</v>
      </c>
      <c r="AK111" s="30" t="s">
        <v>325</v>
      </c>
      <c r="AL111" s="30" t="s">
        <v>325</v>
      </c>
      <c r="AM111" s="36" t="s">
        <v>188</v>
      </c>
      <c r="AN111" s="30" t="s">
        <v>325</v>
      </c>
      <c r="AO111" s="25">
        <v>5</v>
      </c>
      <c r="AP111" s="36" t="s">
        <v>216</v>
      </c>
      <c r="AQ111" s="30" t="s">
        <v>325</v>
      </c>
      <c r="AR111" s="25">
        <v>5</v>
      </c>
      <c r="AS111" s="36" t="s">
        <v>217</v>
      </c>
      <c r="AT111" s="25">
        <v>2010</v>
      </c>
      <c r="AU111" s="25">
        <v>5</v>
      </c>
      <c r="AV111" s="36" t="s">
        <v>218</v>
      </c>
      <c r="AW111" s="30" t="s">
        <v>325</v>
      </c>
      <c r="AX111" s="25">
        <v>5</v>
      </c>
      <c r="AY111" s="30" t="s">
        <v>325</v>
      </c>
      <c r="AZ111" s="30" t="s">
        <v>325</v>
      </c>
      <c r="BA111" s="25" t="s">
        <v>119</v>
      </c>
      <c r="BB111" s="61">
        <v>95</v>
      </c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54" ht="13.5" customHeight="1">
      <c r="A112" s="27">
        <f t="shared" si="1"/>
        <v>106</v>
      </c>
      <c r="B112" s="106" t="s">
        <v>238</v>
      </c>
      <c r="C112" s="22" t="s">
        <v>438</v>
      </c>
      <c r="D112" s="45">
        <v>1986</v>
      </c>
      <c r="E112" s="45">
        <v>2</v>
      </c>
      <c r="F112" s="45">
        <v>461</v>
      </c>
      <c r="G112" s="30" t="s">
        <v>18</v>
      </c>
      <c r="H112" s="53">
        <v>927.5</v>
      </c>
      <c r="I112" s="54">
        <v>866.7</v>
      </c>
      <c r="J112" s="55" t="s">
        <v>325</v>
      </c>
      <c r="K112" s="47">
        <v>19</v>
      </c>
      <c r="L112" s="32" t="s">
        <v>87</v>
      </c>
      <c r="M112" s="26" t="s">
        <v>226</v>
      </c>
      <c r="N112" s="26" t="s">
        <v>90</v>
      </c>
      <c r="O112" s="30" t="s">
        <v>325</v>
      </c>
      <c r="P112" s="30" t="s">
        <v>325</v>
      </c>
      <c r="Q112" s="38" t="s">
        <v>143</v>
      </c>
      <c r="R112" s="38" t="s">
        <v>91</v>
      </c>
      <c r="S112" s="30" t="s">
        <v>325</v>
      </c>
      <c r="T112" s="30" t="s">
        <v>325</v>
      </c>
      <c r="U112" s="34" t="s">
        <v>89</v>
      </c>
      <c r="V112" s="38" t="s">
        <v>90</v>
      </c>
      <c r="W112" s="30" t="s">
        <v>325</v>
      </c>
      <c r="X112" s="30" t="s">
        <v>325</v>
      </c>
      <c r="Y112" s="36" t="s">
        <v>232</v>
      </c>
      <c r="Z112" s="26" t="s">
        <v>90</v>
      </c>
      <c r="AA112" s="30" t="s">
        <v>325</v>
      </c>
      <c r="AB112" s="30" t="s">
        <v>325</v>
      </c>
      <c r="AC112" s="38" t="s">
        <v>143</v>
      </c>
      <c r="AD112" s="38" t="s">
        <v>91</v>
      </c>
      <c r="AE112" s="31" t="s">
        <v>325</v>
      </c>
      <c r="AF112" s="31" t="s">
        <v>325</v>
      </c>
      <c r="AG112" s="36" t="s">
        <v>235</v>
      </c>
      <c r="AH112" s="30" t="s">
        <v>325</v>
      </c>
      <c r="AI112" s="30" t="s">
        <v>325</v>
      </c>
      <c r="AJ112" s="30" t="s">
        <v>143</v>
      </c>
      <c r="AK112" s="30" t="s">
        <v>325</v>
      </c>
      <c r="AL112" s="30" t="s">
        <v>325</v>
      </c>
      <c r="AM112" s="38" t="s">
        <v>196</v>
      </c>
      <c r="AN112" s="30" t="s">
        <v>325</v>
      </c>
      <c r="AO112" s="32">
        <v>5</v>
      </c>
      <c r="AP112" s="26" t="s">
        <v>182</v>
      </c>
      <c r="AQ112" s="30" t="s">
        <v>325</v>
      </c>
      <c r="AR112" s="32">
        <v>5</v>
      </c>
      <c r="AS112" s="26" t="s">
        <v>180</v>
      </c>
      <c r="AT112" s="30" t="s">
        <v>325</v>
      </c>
      <c r="AU112" s="32">
        <v>5</v>
      </c>
      <c r="AV112" s="26" t="s">
        <v>143</v>
      </c>
      <c r="AW112" s="30" t="s">
        <v>325</v>
      </c>
      <c r="AX112" s="30" t="s">
        <v>325</v>
      </c>
      <c r="AY112" s="30" t="s">
        <v>325</v>
      </c>
      <c r="AZ112" s="30" t="s">
        <v>325</v>
      </c>
      <c r="BA112" s="94" t="s">
        <v>94</v>
      </c>
      <c r="BB112" s="63">
        <v>97</v>
      </c>
    </row>
    <row r="113" spans="1:67" s="1" customFormat="1" ht="17.25" customHeight="1">
      <c r="A113" s="27">
        <f t="shared" si="1"/>
        <v>107</v>
      </c>
      <c r="B113" s="106" t="s">
        <v>238</v>
      </c>
      <c r="C113" s="87" t="s">
        <v>259</v>
      </c>
      <c r="D113" s="25">
        <v>1988</v>
      </c>
      <c r="E113" s="25">
        <v>3</v>
      </c>
      <c r="F113" s="30" t="s">
        <v>325</v>
      </c>
      <c r="G113" s="30" t="s">
        <v>345</v>
      </c>
      <c r="H113" s="51">
        <v>1858</v>
      </c>
      <c r="I113" s="51">
        <v>1724</v>
      </c>
      <c r="J113" s="53" t="s">
        <v>325</v>
      </c>
      <c r="K113" s="25">
        <v>36</v>
      </c>
      <c r="L113" s="32" t="s">
        <v>23</v>
      </c>
      <c r="M113" s="26" t="s">
        <v>226</v>
      </c>
      <c r="N113" s="26" t="s">
        <v>90</v>
      </c>
      <c r="O113" s="25">
        <v>2011</v>
      </c>
      <c r="P113" s="30" t="s">
        <v>325</v>
      </c>
      <c r="Q113" s="38" t="s">
        <v>143</v>
      </c>
      <c r="R113" s="38" t="s">
        <v>91</v>
      </c>
      <c r="S113" s="30" t="s">
        <v>325</v>
      </c>
      <c r="T113" s="30" t="s">
        <v>325</v>
      </c>
      <c r="U113" s="34" t="s">
        <v>89</v>
      </c>
      <c r="V113" s="26" t="s">
        <v>90</v>
      </c>
      <c r="W113" s="25">
        <v>2007</v>
      </c>
      <c r="X113" s="30" t="s">
        <v>325</v>
      </c>
      <c r="Y113" s="36" t="s">
        <v>231</v>
      </c>
      <c r="Z113" s="26" t="s">
        <v>90</v>
      </c>
      <c r="AA113" s="25">
        <v>2010</v>
      </c>
      <c r="AB113" s="30" t="s">
        <v>325</v>
      </c>
      <c r="AC113" s="38" t="s">
        <v>143</v>
      </c>
      <c r="AD113" s="38" t="s">
        <v>91</v>
      </c>
      <c r="AE113" s="31" t="s">
        <v>325</v>
      </c>
      <c r="AF113" s="31" t="s">
        <v>325</v>
      </c>
      <c r="AG113" s="36" t="s">
        <v>235</v>
      </c>
      <c r="AH113" s="25">
        <v>2007</v>
      </c>
      <c r="AI113" s="30" t="s">
        <v>325</v>
      </c>
      <c r="AJ113" s="30" t="s">
        <v>143</v>
      </c>
      <c r="AK113" s="30" t="s">
        <v>325</v>
      </c>
      <c r="AL113" s="30" t="s">
        <v>325</v>
      </c>
      <c r="AM113" s="36" t="s">
        <v>196</v>
      </c>
      <c r="AN113" s="30" t="s">
        <v>325</v>
      </c>
      <c r="AO113" s="25">
        <v>5</v>
      </c>
      <c r="AP113" s="36" t="s">
        <v>182</v>
      </c>
      <c r="AQ113" s="30" t="s">
        <v>325</v>
      </c>
      <c r="AR113" s="25">
        <v>5</v>
      </c>
      <c r="AS113" s="36" t="s">
        <v>180</v>
      </c>
      <c r="AT113" s="30" t="s">
        <v>325</v>
      </c>
      <c r="AU113" s="25">
        <v>5</v>
      </c>
      <c r="AV113" s="36" t="s">
        <v>143</v>
      </c>
      <c r="AW113" s="30" t="s">
        <v>325</v>
      </c>
      <c r="AX113" s="25">
        <v>5</v>
      </c>
      <c r="AY113" s="30" t="s">
        <v>325</v>
      </c>
      <c r="AZ113" s="30" t="s">
        <v>325</v>
      </c>
      <c r="BA113" s="25" t="s">
        <v>103</v>
      </c>
      <c r="BB113" s="61">
        <v>102</v>
      </c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s="1" customFormat="1" ht="12.75">
      <c r="A114" s="27">
        <f t="shared" si="1"/>
        <v>108</v>
      </c>
      <c r="B114" s="106" t="s">
        <v>238</v>
      </c>
      <c r="C114" s="93" t="s">
        <v>295</v>
      </c>
      <c r="D114" s="29">
        <v>1989</v>
      </c>
      <c r="E114" s="29">
        <v>2</v>
      </c>
      <c r="F114" s="30" t="s">
        <v>325</v>
      </c>
      <c r="G114" s="30" t="s">
        <v>376</v>
      </c>
      <c r="H114" s="51">
        <v>954</v>
      </c>
      <c r="I114" s="56">
        <v>865.4</v>
      </c>
      <c r="J114" s="57" t="s">
        <v>325</v>
      </c>
      <c r="K114" s="29">
        <v>17</v>
      </c>
      <c r="L114" s="32" t="s">
        <v>23</v>
      </c>
      <c r="M114" s="26" t="s">
        <v>226</v>
      </c>
      <c r="N114" s="26" t="s">
        <v>90</v>
      </c>
      <c r="O114" s="25">
        <v>2007</v>
      </c>
      <c r="P114" s="30" t="s">
        <v>325</v>
      </c>
      <c r="Q114" s="38" t="s">
        <v>143</v>
      </c>
      <c r="R114" s="38" t="s">
        <v>91</v>
      </c>
      <c r="S114" s="30" t="s">
        <v>325</v>
      </c>
      <c r="T114" s="30" t="s">
        <v>325</v>
      </c>
      <c r="U114" s="34" t="s">
        <v>89</v>
      </c>
      <c r="V114" s="26" t="s">
        <v>90</v>
      </c>
      <c r="W114" s="25">
        <v>2007</v>
      </c>
      <c r="X114" s="30" t="s">
        <v>325</v>
      </c>
      <c r="Y114" s="36" t="s">
        <v>232</v>
      </c>
      <c r="Z114" s="26" t="s">
        <v>90</v>
      </c>
      <c r="AA114" s="25">
        <v>2006</v>
      </c>
      <c r="AB114" s="30" t="s">
        <v>325</v>
      </c>
      <c r="AC114" s="38" t="s">
        <v>226</v>
      </c>
      <c r="AD114" s="38" t="s">
        <v>143</v>
      </c>
      <c r="AE114" s="31" t="s">
        <v>325</v>
      </c>
      <c r="AF114" s="31" t="s">
        <v>325</v>
      </c>
      <c r="AG114" s="36" t="s">
        <v>235</v>
      </c>
      <c r="AH114" s="30" t="s">
        <v>325</v>
      </c>
      <c r="AI114" s="30" t="s">
        <v>325</v>
      </c>
      <c r="AJ114" s="30" t="s">
        <v>143</v>
      </c>
      <c r="AK114" s="30" t="s">
        <v>325</v>
      </c>
      <c r="AL114" s="30" t="s">
        <v>325</v>
      </c>
      <c r="AM114" s="36" t="s">
        <v>215</v>
      </c>
      <c r="AN114" s="30" t="s">
        <v>325</v>
      </c>
      <c r="AO114" s="25">
        <v>5</v>
      </c>
      <c r="AP114" s="36" t="s">
        <v>215</v>
      </c>
      <c r="AQ114" s="30" t="s">
        <v>325</v>
      </c>
      <c r="AR114" s="25">
        <v>5</v>
      </c>
      <c r="AS114" s="36" t="s">
        <v>180</v>
      </c>
      <c r="AT114" s="30" t="s">
        <v>325</v>
      </c>
      <c r="AU114" s="25">
        <v>5</v>
      </c>
      <c r="AV114" s="36" t="s">
        <v>143</v>
      </c>
      <c r="AW114" s="30" t="s">
        <v>325</v>
      </c>
      <c r="AX114" s="30" t="s">
        <v>325</v>
      </c>
      <c r="AY114" s="30" t="s">
        <v>325</v>
      </c>
      <c r="AZ114" s="30" t="s">
        <v>325</v>
      </c>
      <c r="BA114" s="25" t="s">
        <v>124</v>
      </c>
      <c r="BB114" s="61">
        <v>102</v>
      </c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s="1" customFormat="1" ht="13.5" customHeight="1">
      <c r="A115" s="27">
        <f t="shared" si="1"/>
        <v>109</v>
      </c>
      <c r="B115" s="106" t="s">
        <v>238</v>
      </c>
      <c r="C115" s="88" t="s">
        <v>301</v>
      </c>
      <c r="D115" s="29">
        <v>1989</v>
      </c>
      <c r="E115" s="29">
        <v>2</v>
      </c>
      <c r="F115" s="30" t="s">
        <v>325</v>
      </c>
      <c r="G115" s="30" t="s">
        <v>325</v>
      </c>
      <c r="H115" s="51">
        <v>700.3</v>
      </c>
      <c r="I115" s="56">
        <v>610.6</v>
      </c>
      <c r="J115" s="57" t="s">
        <v>325</v>
      </c>
      <c r="K115" s="29">
        <v>16</v>
      </c>
      <c r="L115" s="32" t="s">
        <v>20</v>
      </c>
      <c r="M115" s="26" t="s">
        <v>226</v>
      </c>
      <c r="N115" s="26" t="s">
        <v>90</v>
      </c>
      <c r="O115" s="30" t="s">
        <v>325</v>
      </c>
      <c r="P115" s="30" t="s">
        <v>325</v>
      </c>
      <c r="Q115" s="38" t="s">
        <v>143</v>
      </c>
      <c r="R115" s="38" t="s">
        <v>91</v>
      </c>
      <c r="S115" s="30" t="s">
        <v>325</v>
      </c>
      <c r="T115" s="30" t="s">
        <v>325</v>
      </c>
      <c r="U115" s="34" t="s">
        <v>89</v>
      </c>
      <c r="V115" s="38" t="s">
        <v>143</v>
      </c>
      <c r="W115" s="30" t="s">
        <v>325</v>
      </c>
      <c r="X115" s="30" t="s">
        <v>325</v>
      </c>
      <c r="Y115" s="36" t="s">
        <v>232</v>
      </c>
      <c r="Z115" s="26" t="s">
        <v>90</v>
      </c>
      <c r="AA115" s="30" t="s">
        <v>325</v>
      </c>
      <c r="AB115" s="30" t="s">
        <v>325</v>
      </c>
      <c r="AC115" s="38" t="s">
        <v>143</v>
      </c>
      <c r="AD115" s="38" t="s">
        <v>91</v>
      </c>
      <c r="AE115" s="31" t="s">
        <v>325</v>
      </c>
      <c r="AF115" s="31" t="s">
        <v>325</v>
      </c>
      <c r="AG115" s="36" t="s">
        <v>235</v>
      </c>
      <c r="AH115" s="30" t="s">
        <v>325</v>
      </c>
      <c r="AI115" s="30" t="s">
        <v>325</v>
      </c>
      <c r="AJ115" s="30" t="s">
        <v>143</v>
      </c>
      <c r="AK115" s="30" t="s">
        <v>325</v>
      </c>
      <c r="AL115" s="30" t="s">
        <v>325</v>
      </c>
      <c r="AM115" s="36" t="s">
        <v>196</v>
      </c>
      <c r="AN115" s="30" t="s">
        <v>325</v>
      </c>
      <c r="AO115" s="25">
        <v>5</v>
      </c>
      <c r="AP115" s="36" t="s">
        <v>182</v>
      </c>
      <c r="AQ115" s="30" t="s">
        <v>325</v>
      </c>
      <c r="AR115" s="25">
        <v>5</v>
      </c>
      <c r="AS115" s="36" t="s">
        <v>180</v>
      </c>
      <c r="AT115" s="30" t="s">
        <v>325</v>
      </c>
      <c r="AU115" s="25">
        <v>5</v>
      </c>
      <c r="AV115" s="36" t="s">
        <v>218</v>
      </c>
      <c r="AW115" s="30" t="s">
        <v>325</v>
      </c>
      <c r="AX115" s="25">
        <v>5</v>
      </c>
      <c r="AY115" s="30" t="s">
        <v>325</v>
      </c>
      <c r="AZ115" s="30" t="s">
        <v>325</v>
      </c>
      <c r="BA115" s="25" t="s">
        <v>124</v>
      </c>
      <c r="BB115" s="61">
        <v>95</v>
      </c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54" ht="12.75">
      <c r="A116" s="27">
        <f t="shared" si="1"/>
        <v>110</v>
      </c>
      <c r="B116" s="106" t="s">
        <v>238</v>
      </c>
      <c r="C116" s="21" t="s">
        <v>439</v>
      </c>
      <c r="D116" s="45">
        <v>1989</v>
      </c>
      <c r="E116" s="45">
        <v>2</v>
      </c>
      <c r="F116" s="30" t="s">
        <v>325</v>
      </c>
      <c r="G116" s="30" t="s">
        <v>19</v>
      </c>
      <c r="H116" s="53">
        <v>626.8</v>
      </c>
      <c r="I116" s="54">
        <v>566</v>
      </c>
      <c r="J116" s="55" t="s">
        <v>325</v>
      </c>
      <c r="K116" s="47">
        <v>12</v>
      </c>
      <c r="L116" s="30" t="s">
        <v>66</v>
      </c>
      <c r="M116" s="26" t="s">
        <v>226</v>
      </c>
      <c r="N116" s="38" t="s">
        <v>91</v>
      </c>
      <c r="O116" s="30" t="s">
        <v>325</v>
      </c>
      <c r="P116" s="30" t="s">
        <v>325</v>
      </c>
      <c r="Q116" s="38" t="s">
        <v>143</v>
      </c>
      <c r="R116" s="38" t="s">
        <v>91</v>
      </c>
      <c r="S116" s="30" t="s">
        <v>325</v>
      </c>
      <c r="T116" s="30" t="s">
        <v>325</v>
      </c>
      <c r="U116" s="34" t="s">
        <v>89</v>
      </c>
      <c r="V116" s="38" t="s">
        <v>143</v>
      </c>
      <c r="W116" s="30" t="s">
        <v>325</v>
      </c>
      <c r="X116" s="30" t="s">
        <v>325</v>
      </c>
      <c r="Y116" s="36" t="s">
        <v>232</v>
      </c>
      <c r="Z116" s="26" t="s">
        <v>90</v>
      </c>
      <c r="AA116" s="32">
        <v>2008</v>
      </c>
      <c r="AB116" s="30" t="s">
        <v>325</v>
      </c>
      <c r="AC116" s="38" t="s">
        <v>143</v>
      </c>
      <c r="AD116" s="38" t="s">
        <v>91</v>
      </c>
      <c r="AE116" s="31" t="s">
        <v>325</v>
      </c>
      <c r="AF116" s="31" t="s">
        <v>325</v>
      </c>
      <c r="AG116" s="36" t="s">
        <v>235</v>
      </c>
      <c r="AH116" s="30" t="s">
        <v>325</v>
      </c>
      <c r="AI116" s="30" t="s">
        <v>325</v>
      </c>
      <c r="AJ116" s="30" t="s">
        <v>143</v>
      </c>
      <c r="AK116" s="30" t="s">
        <v>325</v>
      </c>
      <c r="AL116" s="30" t="s">
        <v>325</v>
      </c>
      <c r="AM116" s="38" t="s">
        <v>215</v>
      </c>
      <c r="AN116" s="30" t="s">
        <v>325</v>
      </c>
      <c r="AO116" s="30" t="s">
        <v>325</v>
      </c>
      <c r="AP116" s="26" t="s">
        <v>182</v>
      </c>
      <c r="AQ116" s="30" t="s">
        <v>325</v>
      </c>
      <c r="AR116" s="30" t="s">
        <v>325</v>
      </c>
      <c r="AS116" s="26" t="s">
        <v>180</v>
      </c>
      <c r="AT116" s="32">
        <v>2008</v>
      </c>
      <c r="AU116" s="30" t="s">
        <v>325</v>
      </c>
      <c r="AV116" s="26"/>
      <c r="AW116" s="30" t="s">
        <v>325</v>
      </c>
      <c r="AX116" s="30" t="s">
        <v>325</v>
      </c>
      <c r="AY116" s="30" t="s">
        <v>325</v>
      </c>
      <c r="AZ116" s="30" t="s">
        <v>325</v>
      </c>
      <c r="BA116" s="30" t="s">
        <v>325</v>
      </c>
      <c r="BB116" s="63">
        <v>74</v>
      </c>
    </row>
    <row r="117" spans="1:67" s="1" customFormat="1" ht="13.5" customHeight="1">
      <c r="A117" s="27">
        <f t="shared" si="1"/>
        <v>111</v>
      </c>
      <c r="B117" s="106" t="s">
        <v>238</v>
      </c>
      <c r="C117" s="87" t="s">
        <v>248</v>
      </c>
      <c r="D117" s="25">
        <v>1991</v>
      </c>
      <c r="E117" s="25">
        <v>3</v>
      </c>
      <c r="F117" s="30" t="s">
        <v>325</v>
      </c>
      <c r="G117" s="30" t="s">
        <v>332</v>
      </c>
      <c r="H117" s="51">
        <v>996.5</v>
      </c>
      <c r="I117" s="51">
        <v>908.9</v>
      </c>
      <c r="J117" s="53" t="s">
        <v>325</v>
      </c>
      <c r="K117" s="25">
        <v>18</v>
      </c>
      <c r="L117" s="32" t="s">
        <v>20</v>
      </c>
      <c r="M117" s="26" t="s">
        <v>226</v>
      </c>
      <c r="N117" s="26" t="s">
        <v>90</v>
      </c>
      <c r="O117" s="30" t="s">
        <v>325</v>
      </c>
      <c r="P117" s="30" t="s">
        <v>325</v>
      </c>
      <c r="Q117" s="38" t="s">
        <v>143</v>
      </c>
      <c r="R117" s="38" t="s">
        <v>91</v>
      </c>
      <c r="S117" s="30" t="s">
        <v>325</v>
      </c>
      <c r="T117" s="30" t="s">
        <v>325</v>
      </c>
      <c r="U117" s="34" t="s">
        <v>89</v>
      </c>
      <c r="V117" s="26" t="s">
        <v>90</v>
      </c>
      <c r="W117" s="25">
        <v>2009</v>
      </c>
      <c r="X117" s="30" t="s">
        <v>325</v>
      </c>
      <c r="Y117" s="36" t="s">
        <v>231</v>
      </c>
      <c r="Z117" s="26" t="s">
        <v>90</v>
      </c>
      <c r="AA117" s="30" t="s">
        <v>325</v>
      </c>
      <c r="AB117" s="30" t="s">
        <v>325</v>
      </c>
      <c r="AC117" s="38" t="s">
        <v>143</v>
      </c>
      <c r="AD117" s="38" t="s">
        <v>91</v>
      </c>
      <c r="AE117" s="31" t="s">
        <v>325</v>
      </c>
      <c r="AF117" s="31" t="s">
        <v>325</v>
      </c>
      <c r="AG117" s="36" t="s">
        <v>235</v>
      </c>
      <c r="AH117" s="30" t="s">
        <v>325</v>
      </c>
      <c r="AI117" s="30" t="s">
        <v>325</v>
      </c>
      <c r="AJ117" s="30" t="s">
        <v>143</v>
      </c>
      <c r="AK117" s="30" t="s">
        <v>325</v>
      </c>
      <c r="AL117" s="30" t="s">
        <v>325</v>
      </c>
      <c r="AM117" s="36" t="s">
        <v>188</v>
      </c>
      <c r="AN117" s="30" t="s">
        <v>325</v>
      </c>
      <c r="AO117" s="25">
        <v>5</v>
      </c>
      <c r="AP117" s="36" t="s">
        <v>193</v>
      </c>
      <c r="AQ117" s="30" t="s">
        <v>325</v>
      </c>
      <c r="AR117" s="25">
        <v>5</v>
      </c>
      <c r="AS117" s="36" t="s">
        <v>180</v>
      </c>
      <c r="AT117" s="30" t="s">
        <v>325</v>
      </c>
      <c r="AU117" s="25">
        <v>5</v>
      </c>
      <c r="AV117" s="36" t="s">
        <v>143</v>
      </c>
      <c r="AW117" s="30" t="s">
        <v>325</v>
      </c>
      <c r="AX117" s="30" t="s">
        <v>325</v>
      </c>
      <c r="AY117" s="30" t="s">
        <v>325</v>
      </c>
      <c r="AZ117" s="30" t="s">
        <v>325</v>
      </c>
      <c r="BA117" s="25" t="s">
        <v>96</v>
      </c>
      <c r="BB117" s="61">
        <v>92</v>
      </c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s="1" customFormat="1" ht="12.75">
      <c r="A118" s="27">
        <f t="shared" si="1"/>
        <v>112</v>
      </c>
      <c r="B118" s="106" t="s">
        <v>238</v>
      </c>
      <c r="C118" s="88" t="s">
        <v>299</v>
      </c>
      <c r="D118" s="29">
        <v>1991</v>
      </c>
      <c r="E118" s="29">
        <v>2</v>
      </c>
      <c r="F118" s="30" t="s">
        <v>325</v>
      </c>
      <c r="G118" s="30" t="s">
        <v>380</v>
      </c>
      <c r="H118" s="51">
        <v>465.05</v>
      </c>
      <c r="I118" s="56">
        <v>417.6</v>
      </c>
      <c r="J118" s="57" t="s">
        <v>325</v>
      </c>
      <c r="K118" s="29">
        <v>8</v>
      </c>
      <c r="L118" s="32" t="s">
        <v>49</v>
      </c>
      <c r="M118" s="26" t="s">
        <v>226</v>
      </c>
      <c r="N118" s="38" t="s">
        <v>91</v>
      </c>
      <c r="O118" s="30" t="s">
        <v>325</v>
      </c>
      <c r="P118" s="30" t="s">
        <v>325</v>
      </c>
      <c r="Q118" s="38" t="s">
        <v>143</v>
      </c>
      <c r="R118" s="38" t="s">
        <v>91</v>
      </c>
      <c r="S118" s="30" t="s">
        <v>325</v>
      </c>
      <c r="T118" s="30" t="s">
        <v>325</v>
      </c>
      <c r="U118" s="34" t="s">
        <v>89</v>
      </c>
      <c r="V118" s="26" t="s">
        <v>90</v>
      </c>
      <c r="W118" s="30" t="s">
        <v>325</v>
      </c>
      <c r="X118" s="30" t="s">
        <v>325</v>
      </c>
      <c r="Y118" s="36" t="s">
        <v>232</v>
      </c>
      <c r="Z118" s="26" t="s">
        <v>90</v>
      </c>
      <c r="AA118" s="30" t="s">
        <v>325</v>
      </c>
      <c r="AB118" s="30" t="s">
        <v>325</v>
      </c>
      <c r="AC118" s="38" t="s">
        <v>143</v>
      </c>
      <c r="AD118" s="38" t="s">
        <v>91</v>
      </c>
      <c r="AE118" s="31" t="s">
        <v>325</v>
      </c>
      <c r="AF118" s="31" t="s">
        <v>325</v>
      </c>
      <c r="AG118" s="36" t="s">
        <v>235</v>
      </c>
      <c r="AH118" s="30" t="s">
        <v>325</v>
      </c>
      <c r="AI118" s="30" t="s">
        <v>325</v>
      </c>
      <c r="AJ118" s="30" t="s">
        <v>143</v>
      </c>
      <c r="AK118" s="30" t="s">
        <v>325</v>
      </c>
      <c r="AL118" s="30" t="s">
        <v>325</v>
      </c>
      <c r="AM118" s="36" t="s">
        <v>178</v>
      </c>
      <c r="AN118" s="30" t="s">
        <v>325</v>
      </c>
      <c r="AO118" s="30" t="s">
        <v>325</v>
      </c>
      <c r="AP118" s="36" t="s">
        <v>182</v>
      </c>
      <c r="AQ118" s="30" t="s">
        <v>325</v>
      </c>
      <c r="AR118" s="30" t="s">
        <v>325</v>
      </c>
      <c r="AS118" s="36" t="s">
        <v>180</v>
      </c>
      <c r="AT118" s="30" t="s">
        <v>325</v>
      </c>
      <c r="AU118" s="30" t="s">
        <v>325</v>
      </c>
      <c r="AV118" s="36" t="s">
        <v>143</v>
      </c>
      <c r="AW118" s="30" t="s">
        <v>325</v>
      </c>
      <c r="AX118" s="30" t="s">
        <v>325</v>
      </c>
      <c r="AY118" s="30" t="s">
        <v>325</v>
      </c>
      <c r="AZ118" s="30" t="s">
        <v>325</v>
      </c>
      <c r="BA118" s="30" t="s">
        <v>325</v>
      </c>
      <c r="BB118" s="61">
        <v>102</v>
      </c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54" ht="15" customHeight="1">
      <c r="A119" s="27">
        <f t="shared" si="1"/>
        <v>113</v>
      </c>
      <c r="B119" s="106" t="s">
        <v>238</v>
      </c>
      <c r="C119" s="22" t="s">
        <v>440</v>
      </c>
      <c r="D119" s="45">
        <v>1991</v>
      </c>
      <c r="E119" s="45">
        <v>3</v>
      </c>
      <c r="F119" s="45">
        <v>84</v>
      </c>
      <c r="G119" s="30" t="s">
        <v>17</v>
      </c>
      <c r="H119" s="53">
        <v>1392.3</v>
      </c>
      <c r="I119" s="54">
        <v>1299.9</v>
      </c>
      <c r="J119" s="55" t="s">
        <v>325</v>
      </c>
      <c r="K119" s="47">
        <v>29</v>
      </c>
      <c r="L119" s="32" t="s">
        <v>86</v>
      </c>
      <c r="M119" s="26" t="s">
        <v>226</v>
      </c>
      <c r="N119" s="26" t="s">
        <v>90</v>
      </c>
      <c r="O119" s="30" t="s">
        <v>325</v>
      </c>
      <c r="P119" s="30" t="s">
        <v>325</v>
      </c>
      <c r="Q119" s="38" t="s">
        <v>143</v>
      </c>
      <c r="R119" s="38" t="s">
        <v>91</v>
      </c>
      <c r="S119" s="30" t="s">
        <v>325</v>
      </c>
      <c r="T119" s="30" t="s">
        <v>325</v>
      </c>
      <c r="U119" s="34" t="s">
        <v>89</v>
      </c>
      <c r="V119" s="38" t="s">
        <v>143</v>
      </c>
      <c r="W119" s="30" t="s">
        <v>325</v>
      </c>
      <c r="X119" s="30" t="s">
        <v>325</v>
      </c>
      <c r="Y119" s="36" t="s">
        <v>231</v>
      </c>
      <c r="Z119" s="26" t="s">
        <v>90</v>
      </c>
      <c r="AA119" s="30" t="s">
        <v>325</v>
      </c>
      <c r="AB119" s="30" t="s">
        <v>325</v>
      </c>
      <c r="AC119" s="38" t="s">
        <v>143</v>
      </c>
      <c r="AD119" s="38" t="s">
        <v>91</v>
      </c>
      <c r="AE119" s="31" t="s">
        <v>325</v>
      </c>
      <c r="AF119" s="31" t="s">
        <v>325</v>
      </c>
      <c r="AG119" s="36" t="s">
        <v>235</v>
      </c>
      <c r="AH119" s="30" t="s">
        <v>325</v>
      </c>
      <c r="AI119" s="30" t="s">
        <v>325</v>
      </c>
      <c r="AJ119" s="30" t="s">
        <v>143</v>
      </c>
      <c r="AK119" s="30" t="s">
        <v>325</v>
      </c>
      <c r="AL119" s="30" t="s">
        <v>325</v>
      </c>
      <c r="AM119" s="38" t="s">
        <v>223</v>
      </c>
      <c r="AN119" s="30" t="s">
        <v>325</v>
      </c>
      <c r="AO119" s="32">
        <v>5</v>
      </c>
      <c r="AP119" s="26" t="s">
        <v>193</v>
      </c>
      <c r="AQ119" s="30" t="s">
        <v>325</v>
      </c>
      <c r="AR119" s="32">
        <v>5</v>
      </c>
      <c r="AS119" s="26" t="s">
        <v>180</v>
      </c>
      <c r="AT119" s="30" t="s">
        <v>325</v>
      </c>
      <c r="AU119" s="32">
        <v>5</v>
      </c>
      <c r="AV119" s="26" t="s">
        <v>143</v>
      </c>
      <c r="AW119" s="30" t="s">
        <v>325</v>
      </c>
      <c r="AX119" s="30" t="s">
        <v>325</v>
      </c>
      <c r="AY119" s="30" t="s">
        <v>325</v>
      </c>
      <c r="AZ119" s="30" t="s">
        <v>325</v>
      </c>
      <c r="BA119" s="94" t="s">
        <v>141</v>
      </c>
      <c r="BB119" s="63">
        <v>96</v>
      </c>
    </row>
    <row r="120" spans="1:67" s="1" customFormat="1" ht="16.5" customHeight="1">
      <c r="A120" s="27">
        <f t="shared" si="1"/>
        <v>114</v>
      </c>
      <c r="B120" s="106" t="s">
        <v>238</v>
      </c>
      <c r="C120" s="88" t="s">
        <v>317</v>
      </c>
      <c r="D120" s="29">
        <v>1992</v>
      </c>
      <c r="E120" s="29">
        <v>3</v>
      </c>
      <c r="F120" s="30" t="s">
        <v>325</v>
      </c>
      <c r="G120" s="30" t="s">
        <v>396</v>
      </c>
      <c r="H120" s="51">
        <v>1398.9</v>
      </c>
      <c r="I120" s="56">
        <v>1279.3</v>
      </c>
      <c r="J120" s="57" t="s">
        <v>325</v>
      </c>
      <c r="K120" s="29">
        <v>27</v>
      </c>
      <c r="L120" s="32" t="s">
        <v>23</v>
      </c>
      <c r="M120" s="26" t="s">
        <v>226</v>
      </c>
      <c r="N120" s="26" t="s">
        <v>90</v>
      </c>
      <c r="O120" s="25" t="s">
        <v>325</v>
      </c>
      <c r="P120" s="30" t="s">
        <v>325</v>
      </c>
      <c r="Q120" s="38" t="s">
        <v>143</v>
      </c>
      <c r="R120" s="38" t="s">
        <v>91</v>
      </c>
      <c r="S120" s="30" t="s">
        <v>325</v>
      </c>
      <c r="T120" s="30" t="s">
        <v>325</v>
      </c>
      <c r="U120" s="34" t="s">
        <v>89</v>
      </c>
      <c r="V120" s="36" t="s">
        <v>90</v>
      </c>
      <c r="W120" s="30" t="s">
        <v>325</v>
      </c>
      <c r="X120" s="30" t="s">
        <v>325</v>
      </c>
      <c r="Y120" s="36" t="s">
        <v>231</v>
      </c>
      <c r="Z120" s="26" t="s">
        <v>90</v>
      </c>
      <c r="AA120" s="30" t="s">
        <v>325</v>
      </c>
      <c r="AB120" s="30" t="s">
        <v>325</v>
      </c>
      <c r="AC120" s="38" t="s">
        <v>143</v>
      </c>
      <c r="AD120" s="38" t="s">
        <v>91</v>
      </c>
      <c r="AE120" s="31" t="s">
        <v>325</v>
      </c>
      <c r="AF120" s="31" t="s">
        <v>325</v>
      </c>
      <c r="AG120" s="36" t="s">
        <v>235</v>
      </c>
      <c r="AH120" s="30" t="s">
        <v>325</v>
      </c>
      <c r="AI120" s="30" t="s">
        <v>325</v>
      </c>
      <c r="AJ120" s="30" t="s">
        <v>143</v>
      </c>
      <c r="AK120" s="30" t="s">
        <v>325</v>
      </c>
      <c r="AL120" s="30" t="s">
        <v>325</v>
      </c>
      <c r="AM120" s="36" t="s">
        <v>188</v>
      </c>
      <c r="AN120" s="30" t="s">
        <v>325</v>
      </c>
      <c r="AO120" s="25">
        <v>5</v>
      </c>
      <c r="AP120" s="36" t="s">
        <v>193</v>
      </c>
      <c r="AQ120" s="30" t="s">
        <v>325</v>
      </c>
      <c r="AR120" s="25">
        <v>5</v>
      </c>
      <c r="AS120" s="36" t="s">
        <v>180</v>
      </c>
      <c r="AT120" s="30" t="s">
        <v>325</v>
      </c>
      <c r="AU120" s="25">
        <v>5</v>
      </c>
      <c r="AV120" s="36" t="s">
        <v>218</v>
      </c>
      <c r="AW120" s="30" t="s">
        <v>325</v>
      </c>
      <c r="AX120" s="30" t="s">
        <v>325</v>
      </c>
      <c r="AY120" s="30" t="s">
        <v>325</v>
      </c>
      <c r="AZ120" s="30" t="s">
        <v>325</v>
      </c>
      <c r="BA120" s="25" t="s">
        <v>96</v>
      </c>
      <c r="BB120" s="61">
        <v>89</v>
      </c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54" ht="15" customHeight="1">
      <c r="A121" s="27">
        <f t="shared" si="1"/>
        <v>115</v>
      </c>
      <c r="B121" s="106" t="s">
        <v>238</v>
      </c>
      <c r="C121" s="21" t="s">
        <v>441</v>
      </c>
      <c r="D121" s="45">
        <v>1992</v>
      </c>
      <c r="E121" s="45">
        <v>3</v>
      </c>
      <c r="F121" s="30" t="s">
        <v>325</v>
      </c>
      <c r="G121" s="30" t="s">
        <v>11</v>
      </c>
      <c r="H121" s="53">
        <v>723.8</v>
      </c>
      <c r="I121" s="54">
        <v>614.5</v>
      </c>
      <c r="J121" s="55"/>
      <c r="K121" s="47">
        <v>19</v>
      </c>
      <c r="L121" s="32" t="s">
        <v>79</v>
      </c>
      <c r="M121" s="26" t="s">
        <v>226</v>
      </c>
      <c r="N121" s="26" t="s">
        <v>90</v>
      </c>
      <c r="O121" s="30" t="s">
        <v>325</v>
      </c>
      <c r="P121" s="30" t="s">
        <v>325</v>
      </c>
      <c r="Q121" s="38" t="s">
        <v>143</v>
      </c>
      <c r="R121" s="38" t="s">
        <v>91</v>
      </c>
      <c r="S121" s="30" t="s">
        <v>325</v>
      </c>
      <c r="T121" s="30" t="s">
        <v>325</v>
      </c>
      <c r="U121" s="34" t="s">
        <v>89</v>
      </c>
      <c r="V121" s="38" t="s">
        <v>90</v>
      </c>
      <c r="W121" s="30" t="s">
        <v>325</v>
      </c>
      <c r="X121" s="30" t="s">
        <v>325</v>
      </c>
      <c r="Y121" s="36" t="s">
        <v>231</v>
      </c>
      <c r="Z121" s="26" t="s">
        <v>90</v>
      </c>
      <c r="AA121" s="30" t="s">
        <v>325</v>
      </c>
      <c r="AB121" s="30" t="s">
        <v>325</v>
      </c>
      <c r="AC121" s="38" t="s">
        <v>143</v>
      </c>
      <c r="AD121" s="38" t="s">
        <v>91</v>
      </c>
      <c r="AE121" s="31" t="s">
        <v>325</v>
      </c>
      <c r="AF121" s="31" t="s">
        <v>325</v>
      </c>
      <c r="AG121" s="36" t="s">
        <v>235</v>
      </c>
      <c r="AH121" s="30" t="s">
        <v>325</v>
      </c>
      <c r="AI121" s="30" t="s">
        <v>325</v>
      </c>
      <c r="AJ121" s="30" t="s">
        <v>143</v>
      </c>
      <c r="AK121" s="30" t="s">
        <v>325</v>
      </c>
      <c r="AL121" s="30" t="s">
        <v>325</v>
      </c>
      <c r="AM121" s="38" t="s">
        <v>188</v>
      </c>
      <c r="AN121" s="30" t="s">
        <v>325</v>
      </c>
      <c r="AO121" s="32">
        <v>5</v>
      </c>
      <c r="AP121" s="26" t="s">
        <v>193</v>
      </c>
      <c r="AQ121" s="30" t="s">
        <v>325</v>
      </c>
      <c r="AR121" s="32">
        <v>5</v>
      </c>
      <c r="AS121" s="26" t="s">
        <v>180</v>
      </c>
      <c r="AT121" s="30" t="s">
        <v>325</v>
      </c>
      <c r="AU121" s="32">
        <v>5</v>
      </c>
      <c r="AV121" s="26" t="s">
        <v>143</v>
      </c>
      <c r="AW121" s="30" t="s">
        <v>325</v>
      </c>
      <c r="AX121" s="30" t="s">
        <v>325</v>
      </c>
      <c r="AY121" s="30" t="s">
        <v>325</v>
      </c>
      <c r="AZ121" s="30" t="s">
        <v>325</v>
      </c>
      <c r="BA121" s="94" t="s">
        <v>137</v>
      </c>
      <c r="BB121" s="63">
        <v>77</v>
      </c>
    </row>
    <row r="122" spans="1:67" s="1" customFormat="1" ht="16.5" customHeight="1">
      <c r="A122" s="27">
        <f t="shared" si="1"/>
        <v>116</v>
      </c>
      <c r="B122" s="106" t="s">
        <v>238</v>
      </c>
      <c r="C122" s="88" t="s">
        <v>294</v>
      </c>
      <c r="D122" s="29">
        <v>1996</v>
      </c>
      <c r="E122" s="29">
        <v>2</v>
      </c>
      <c r="F122" s="30" t="s">
        <v>325</v>
      </c>
      <c r="G122" s="30" t="s">
        <v>325</v>
      </c>
      <c r="H122" s="51">
        <v>757.1</v>
      </c>
      <c r="I122" s="56">
        <v>654.6</v>
      </c>
      <c r="J122" s="57" t="s">
        <v>325</v>
      </c>
      <c r="K122" s="29">
        <v>20</v>
      </c>
      <c r="L122" s="32" t="s">
        <v>47</v>
      </c>
      <c r="M122" s="26" t="s">
        <v>226</v>
      </c>
      <c r="N122" s="38" t="s">
        <v>91</v>
      </c>
      <c r="O122" s="30" t="s">
        <v>325</v>
      </c>
      <c r="P122" s="30" t="s">
        <v>325</v>
      </c>
      <c r="Q122" s="38" t="s">
        <v>143</v>
      </c>
      <c r="R122" s="38" t="s">
        <v>91</v>
      </c>
      <c r="S122" s="30" t="s">
        <v>325</v>
      </c>
      <c r="T122" s="30" t="s">
        <v>325</v>
      </c>
      <c r="U122" s="34" t="s">
        <v>89</v>
      </c>
      <c r="V122" s="36" t="s">
        <v>90</v>
      </c>
      <c r="W122" s="25">
        <v>2008</v>
      </c>
      <c r="X122" s="30" t="s">
        <v>325</v>
      </c>
      <c r="Y122" s="36" t="s">
        <v>232</v>
      </c>
      <c r="Z122" s="26" t="s">
        <v>90</v>
      </c>
      <c r="AA122" s="30" t="s">
        <v>325</v>
      </c>
      <c r="AB122" s="30" t="s">
        <v>325</v>
      </c>
      <c r="AC122" s="38" t="s">
        <v>143</v>
      </c>
      <c r="AD122" s="38" t="s">
        <v>91</v>
      </c>
      <c r="AE122" s="31" t="s">
        <v>325</v>
      </c>
      <c r="AF122" s="31" t="s">
        <v>325</v>
      </c>
      <c r="AG122" s="36" t="s">
        <v>235</v>
      </c>
      <c r="AH122" s="30" t="s">
        <v>325</v>
      </c>
      <c r="AI122" s="30" t="s">
        <v>325</v>
      </c>
      <c r="AJ122" s="30" t="s">
        <v>143</v>
      </c>
      <c r="AK122" s="30" t="s">
        <v>325</v>
      </c>
      <c r="AL122" s="30" t="s">
        <v>325</v>
      </c>
      <c r="AM122" s="36" t="s">
        <v>196</v>
      </c>
      <c r="AN122" s="30" t="s">
        <v>325</v>
      </c>
      <c r="AO122" s="25">
        <v>35</v>
      </c>
      <c r="AP122" s="36" t="s">
        <v>215</v>
      </c>
      <c r="AQ122" s="30" t="s">
        <v>325</v>
      </c>
      <c r="AR122" s="25">
        <v>20</v>
      </c>
      <c r="AS122" s="36" t="s">
        <v>180</v>
      </c>
      <c r="AT122" s="30" t="s">
        <v>325</v>
      </c>
      <c r="AU122" s="25">
        <v>30</v>
      </c>
      <c r="AV122" s="36" t="s">
        <v>143</v>
      </c>
      <c r="AW122" s="30" t="s">
        <v>325</v>
      </c>
      <c r="AX122" s="30" t="s">
        <v>325</v>
      </c>
      <c r="AY122" s="30" t="s">
        <v>325</v>
      </c>
      <c r="AZ122" s="30" t="s">
        <v>325</v>
      </c>
      <c r="BA122" s="25" t="s">
        <v>123</v>
      </c>
      <c r="BB122" s="61">
        <v>84</v>
      </c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s="1" customFormat="1" ht="15.75" customHeight="1">
      <c r="A123" s="27">
        <f t="shared" si="1"/>
        <v>117</v>
      </c>
      <c r="B123" s="106" t="s">
        <v>238</v>
      </c>
      <c r="C123" s="87" t="s">
        <v>249</v>
      </c>
      <c r="D123" s="25">
        <v>1997</v>
      </c>
      <c r="E123" s="25">
        <v>3</v>
      </c>
      <c r="F123" s="30" t="s">
        <v>325</v>
      </c>
      <c r="G123" s="30" t="s">
        <v>334</v>
      </c>
      <c r="H123" s="51">
        <v>1005.8</v>
      </c>
      <c r="I123" s="51">
        <v>905.7</v>
      </c>
      <c r="J123" s="53" t="s">
        <v>325</v>
      </c>
      <c r="K123" s="25">
        <v>18</v>
      </c>
      <c r="L123" s="32" t="s">
        <v>25</v>
      </c>
      <c r="M123" s="26" t="s">
        <v>226</v>
      </c>
      <c r="N123" s="26" t="s">
        <v>90</v>
      </c>
      <c r="O123" s="30" t="s">
        <v>325</v>
      </c>
      <c r="P123" s="30" t="s">
        <v>325</v>
      </c>
      <c r="Q123" s="38" t="s">
        <v>143</v>
      </c>
      <c r="R123" s="38" t="s">
        <v>91</v>
      </c>
      <c r="S123" s="30" t="s">
        <v>325</v>
      </c>
      <c r="T123" s="30" t="s">
        <v>325</v>
      </c>
      <c r="U123" s="34" t="s">
        <v>89</v>
      </c>
      <c r="V123" s="36" t="s">
        <v>90</v>
      </c>
      <c r="W123" s="30" t="s">
        <v>325</v>
      </c>
      <c r="X123" s="30" t="s">
        <v>325</v>
      </c>
      <c r="Y123" s="36" t="s">
        <v>231</v>
      </c>
      <c r="Z123" s="26" t="s">
        <v>90</v>
      </c>
      <c r="AA123" s="30" t="s">
        <v>325</v>
      </c>
      <c r="AB123" s="30" t="s">
        <v>325</v>
      </c>
      <c r="AC123" s="38" t="s">
        <v>143</v>
      </c>
      <c r="AD123" s="38" t="s">
        <v>91</v>
      </c>
      <c r="AE123" s="31" t="s">
        <v>325</v>
      </c>
      <c r="AF123" s="31" t="s">
        <v>325</v>
      </c>
      <c r="AG123" s="36" t="s">
        <v>235</v>
      </c>
      <c r="AH123" s="30" t="s">
        <v>325</v>
      </c>
      <c r="AI123" s="30" t="s">
        <v>325</v>
      </c>
      <c r="AJ123" s="30" t="s">
        <v>143</v>
      </c>
      <c r="AK123" s="30" t="s">
        <v>325</v>
      </c>
      <c r="AL123" s="30" t="s">
        <v>325</v>
      </c>
      <c r="AM123" s="36" t="s">
        <v>188</v>
      </c>
      <c r="AN123" s="30" t="s">
        <v>325</v>
      </c>
      <c r="AO123" s="25">
        <v>5</v>
      </c>
      <c r="AP123" s="36" t="s">
        <v>193</v>
      </c>
      <c r="AQ123" s="30" t="s">
        <v>325</v>
      </c>
      <c r="AR123" s="25">
        <v>5</v>
      </c>
      <c r="AS123" s="36" t="s">
        <v>180</v>
      </c>
      <c r="AT123" s="30" t="s">
        <v>325</v>
      </c>
      <c r="AU123" s="25">
        <v>5</v>
      </c>
      <c r="AV123" s="36" t="s">
        <v>187</v>
      </c>
      <c r="AW123" s="30" t="s">
        <v>325</v>
      </c>
      <c r="AX123" s="25">
        <v>5</v>
      </c>
      <c r="AY123" s="30" t="s">
        <v>325</v>
      </c>
      <c r="AZ123" s="30" t="s">
        <v>325</v>
      </c>
      <c r="BA123" s="25" t="s">
        <v>97</v>
      </c>
      <c r="BB123" s="61">
        <v>99</v>
      </c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54" ht="12.75">
      <c r="A124" s="27">
        <f t="shared" si="1"/>
        <v>118</v>
      </c>
      <c r="B124" s="106" t="s">
        <v>238</v>
      </c>
      <c r="C124" s="34" t="s">
        <v>442</v>
      </c>
      <c r="D124" s="37" t="s">
        <v>325</v>
      </c>
      <c r="E124" s="32">
        <v>2</v>
      </c>
      <c r="F124" s="30" t="s">
        <v>325</v>
      </c>
      <c r="G124" s="30" t="s">
        <v>325</v>
      </c>
      <c r="H124" s="51">
        <v>990.2</v>
      </c>
      <c r="I124" s="60">
        <v>905</v>
      </c>
      <c r="J124" s="53" t="s">
        <v>325</v>
      </c>
      <c r="K124" s="32">
        <v>22</v>
      </c>
      <c r="L124" s="32" t="s">
        <v>66</v>
      </c>
      <c r="M124" s="26" t="s">
        <v>226</v>
      </c>
      <c r="N124" s="38" t="s">
        <v>90</v>
      </c>
      <c r="O124" s="30" t="s">
        <v>325</v>
      </c>
      <c r="P124" s="30" t="s">
        <v>325</v>
      </c>
      <c r="Q124" s="38" t="s">
        <v>143</v>
      </c>
      <c r="R124" s="38" t="s">
        <v>91</v>
      </c>
      <c r="S124" s="30" t="s">
        <v>325</v>
      </c>
      <c r="T124" s="30" t="s">
        <v>325</v>
      </c>
      <c r="U124" s="34" t="s">
        <v>89</v>
      </c>
      <c r="V124" s="38" t="s">
        <v>90</v>
      </c>
      <c r="W124" s="30" t="s">
        <v>325</v>
      </c>
      <c r="X124" s="30" t="s">
        <v>325</v>
      </c>
      <c r="Y124" s="36" t="s">
        <v>232</v>
      </c>
      <c r="Z124" s="26" t="s">
        <v>90</v>
      </c>
      <c r="AA124" s="39">
        <v>2007</v>
      </c>
      <c r="AB124" s="30" t="s">
        <v>325</v>
      </c>
      <c r="AC124" s="38" t="s">
        <v>143</v>
      </c>
      <c r="AD124" s="38" t="s">
        <v>91</v>
      </c>
      <c r="AE124" s="31" t="s">
        <v>325</v>
      </c>
      <c r="AF124" s="31" t="s">
        <v>325</v>
      </c>
      <c r="AG124" s="36" t="s">
        <v>235</v>
      </c>
      <c r="AH124" s="30" t="s">
        <v>325</v>
      </c>
      <c r="AI124" s="30" t="s">
        <v>325</v>
      </c>
      <c r="AJ124" s="30" t="s">
        <v>143</v>
      </c>
      <c r="AK124" s="30" t="s">
        <v>325</v>
      </c>
      <c r="AL124" s="30" t="s">
        <v>325</v>
      </c>
      <c r="AM124" s="64" t="s">
        <v>236</v>
      </c>
      <c r="AN124" s="39">
        <v>2007</v>
      </c>
      <c r="AO124" s="30" t="s">
        <v>325</v>
      </c>
      <c r="AP124" s="64" t="s">
        <v>182</v>
      </c>
      <c r="AQ124" s="30" t="s">
        <v>325</v>
      </c>
      <c r="AR124" s="30" t="s">
        <v>325</v>
      </c>
      <c r="AS124" s="64" t="s">
        <v>229</v>
      </c>
      <c r="AT124" s="39">
        <v>2007</v>
      </c>
      <c r="AU124" s="30" t="s">
        <v>325</v>
      </c>
      <c r="AV124" s="64" t="s">
        <v>143</v>
      </c>
      <c r="AW124" s="30" t="s">
        <v>325</v>
      </c>
      <c r="AX124" s="30" t="s">
        <v>325</v>
      </c>
      <c r="AY124" s="39">
        <v>2008</v>
      </c>
      <c r="AZ124" s="30" t="s">
        <v>325</v>
      </c>
      <c r="BA124" s="30" t="s">
        <v>325</v>
      </c>
      <c r="BB124" s="66">
        <v>75</v>
      </c>
    </row>
    <row r="125" spans="1:54" ht="12.75">
      <c r="A125" s="27">
        <f t="shared" si="1"/>
        <v>119</v>
      </c>
      <c r="B125" s="106" t="s">
        <v>238</v>
      </c>
      <c r="C125" s="22" t="s">
        <v>443</v>
      </c>
      <c r="D125" s="45" t="s">
        <v>325</v>
      </c>
      <c r="E125" s="47">
        <v>2</v>
      </c>
      <c r="F125" s="30" t="s">
        <v>325</v>
      </c>
      <c r="G125" s="30" t="s">
        <v>12</v>
      </c>
      <c r="H125" s="53">
        <v>904.7</v>
      </c>
      <c r="I125" s="54">
        <v>829.1</v>
      </c>
      <c r="J125" s="55" t="s">
        <v>325</v>
      </c>
      <c r="K125" s="47">
        <v>18</v>
      </c>
      <c r="L125" s="32" t="s">
        <v>80</v>
      </c>
      <c r="M125" s="26" t="s">
        <v>226</v>
      </c>
      <c r="N125" s="26" t="s">
        <v>90</v>
      </c>
      <c r="O125" s="30" t="s">
        <v>325</v>
      </c>
      <c r="P125" s="30" t="s">
        <v>325</v>
      </c>
      <c r="Q125" s="38" t="s">
        <v>143</v>
      </c>
      <c r="R125" s="38" t="s">
        <v>91</v>
      </c>
      <c r="S125" s="30" t="s">
        <v>325</v>
      </c>
      <c r="T125" s="30" t="s">
        <v>325</v>
      </c>
      <c r="U125" s="34" t="s">
        <v>89</v>
      </c>
      <c r="V125" s="38" t="s">
        <v>90</v>
      </c>
      <c r="W125" s="30" t="s">
        <v>325</v>
      </c>
      <c r="X125" s="30" t="s">
        <v>325</v>
      </c>
      <c r="Y125" s="36" t="s">
        <v>232</v>
      </c>
      <c r="Z125" s="26" t="s">
        <v>90</v>
      </c>
      <c r="AA125" s="30" t="s">
        <v>325</v>
      </c>
      <c r="AB125" s="30" t="s">
        <v>325</v>
      </c>
      <c r="AC125" s="38" t="s">
        <v>143</v>
      </c>
      <c r="AD125" s="38" t="s">
        <v>91</v>
      </c>
      <c r="AE125" s="31" t="s">
        <v>325</v>
      </c>
      <c r="AF125" s="31" t="s">
        <v>325</v>
      </c>
      <c r="AG125" s="36" t="s">
        <v>235</v>
      </c>
      <c r="AH125" s="30" t="s">
        <v>325</v>
      </c>
      <c r="AI125" s="30" t="s">
        <v>325</v>
      </c>
      <c r="AJ125" s="30" t="s">
        <v>143</v>
      </c>
      <c r="AK125" s="30" t="s">
        <v>325</v>
      </c>
      <c r="AL125" s="30" t="s">
        <v>325</v>
      </c>
      <c r="AM125" s="38" t="s">
        <v>237</v>
      </c>
      <c r="AN125" s="30" t="s">
        <v>325</v>
      </c>
      <c r="AO125" s="30" t="s">
        <v>325</v>
      </c>
      <c r="AP125" s="26" t="s">
        <v>182</v>
      </c>
      <c r="AQ125" s="30" t="s">
        <v>325</v>
      </c>
      <c r="AR125" s="30" t="s">
        <v>325</v>
      </c>
      <c r="AS125" s="26" t="s">
        <v>180</v>
      </c>
      <c r="AT125" s="30" t="s">
        <v>325</v>
      </c>
      <c r="AU125" s="30" t="s">
        <v>325</v>
      </c>
      <c r="AV125" s="26" t="s">
        <v>143</v>
      </c>
      <c r="AW125" s="30" t="s">
        <v>325</v>
      </c>
      <c r="AX125" s="30" t="s">
        <v>325</v>
      </c>
      <c r="AY125" s="30" t="s">
        <v>325</v>
      </c>
      <c r="AZ125" s="30" t="s">
        <v>325</v>
      </c>
      <c r="BA125" s="30" t="s">
        <v>325</v>
      </c>
      <c r="BB125" s="63">
        <v>98</v>
      </c>
    </row>
    <row r="126" spans="1:54" ht="12.75">
      <c r="A126" s="27">
        <f t="shared" si="1"/>
        <v>120</v>
      </c>
      <c r="B126" s="106" t="s">
        <v>238</v>
      </c>
      <c r="C126" s="99" t="s">
        <v>444</v>
      </c>
      <c r="D126" s="100" t="s">
        <v>325</v>
      </c>
      <c r="E126" s="102">
        <v>2</v>
      </c>
      <c r="F126" s="30" t="s">
        <v>325</v>
      </c>
      <c r="G126" s="30" t="s">
        <v>325</v>
      </c>
      <c r="H126" s="53">
        <v>160.4</v>
      </c>
      <c r="I126" s="101">
        <v>148.4</v>
      </c>
      <c r="J126" s="51" t="s">
        <v>325</v>
      </c>
      <c r="K126" s="102">
        <v>4</v>
      </c>
      <c r="L126" s="103" t="s">
        <v>445</v>
      </c>
      <c r="M126" s="26" t="s">
        <v>226</v>
      </c>
      <c r="N126" s="26" t="s">
        <v>91</v>
      </c>
      <c r="O126" s="30" t="s">
        <v>325</v>
      </c>
      <c r="P126" s="30" t="s">
        <v>325</v>
      </c>
      <c r="Q126" s="38" t="s">
        <v>143</v>
      </c>
      <c r="R126" s="38" t="s">
        <v>91</v>
      </c>
      <c r="S126" s="30" t="s">
        <v>325</v>
      </c>
      <c r="T126" s="30" t="s">
        <v>325</v>
      </c>
      <c r="U126" s="34" t="s">
        <v>89</v>
      </c>
      <c r="V126" s="38" t="s">
        <v>143</v>
      </c>
      <c r="W126" s="30" t="s">
        <v>325</v>
      </c>
      <c r="X126" s="30" t="s">
        <v>325</v>
      </c>
      <c r="Y126" s="36" t="s">
        <v>446</v>
      </c>
      <c r="Z126" s="26" t="s">
        <v>90</v>
      </c>
      <c r="AA126" s="30" t="s">
        <v>325</v>
      </c>
      <c r="AB126" s="30" t="s">
        <v>325</v>
      </c>
      <c r="AC126" s="38" t="s">
        <v>143</v>
      </c>
      <c r="AD126" s="38" t="s">
        <v>91</v>
      </c>
      <c r="AE126" s="31" t="s">
        <v>325</v>
      </c>
      <c r="AF126" s="31" t="s">
        <v>325</v>
      </c>
      <c r="AG126" s="36" t="s">
        <v>235</v>
      </c>
      <c r="AH126" s="30" t="s">
        <v>325</v>
      </c>
      <c r="AI126" s="30" t="s">
        <v>325</v>
      </c>
      <c r="AJ126" s="30" t="s">
        <v>143</v>
      </c>
      <c r="AK126" s="30" t="s">
        <v>325</v>
      </c>
      <c r="AL126" s="30" t="s">
        <v>325</v>
      </c>
      <c r="AM126" s="38" t="s">
        <v>447</v>
      </c>
      <c r="AN126" s="30" t="s">
        <v>325</v>
      </c>
      <c r="AO126" s="30" t="s">
        <v>325</v>
      </c>
      <c r="AP126" s="26" t="s">
        <v>182</v>
      </c>
      <c r="AQ126" s="30" t="s">
        <v>325</v>
      </c>
      <c r="AR126" s="30" t="s">
        <v>325</v>
      </c>
      <c r="AS126" s="26" t="s">
        <v>180</v>
      </c>
      <c r="AT126" s="30" t="s">
        <v>325</v>
      </c>
      <c r="AU126" s="30" t="s">
        <v>325</v>
      </c>
      <c r="AV126" s="26" t="s">
        <v>143</v>
      </c>
      <c r="AW126" s="30" t="s">
        <v>325</v>
      </c>
      <c r="AX126" s="30" t="s">
        <v>325</v>
      </c>
      <c r="AY126" s="30" t="s">
        <v>325</v>
      </c>
      <c r="AZ126" s="30" t="s">
        <v>325</v>
      </c>
      <c r="BA126" s="30" t="s">
        <v>325</v>
      </c>
      <c r="BB126" s="63">
        <v>100</v>
      </c>
    </row>
    <row r="127" spans="1:67" s="43" customFormat="1" ht="14.25" customHeight="1">
      <c r="A127" s="27">
        <f t="shared" si="1"/>
        <v>121</v>
      </c>
      <c r="B127" s="106" t="s">
        <v>238</v>
      </c>
      <c r="C127" s="88" t="s">
        <v>265</v>
      </c>
      <c r="D127" s="29">
        <v>2010</v>
      </c>
      <c r="E127" s="29">
        <v>3</v>
      </c>
      <c r="F127" s="29" t="s">
        <v>409</v>
      </c>
      <c r="G127" s="30" t="s">
        <v>325</v>
      </c>
      <c r="H127" s="51">
        <v>932.3</v>
      </c>
      <c r="I127" s="56">
        <v>841.6</v>
      </c>
      <c r="J127" s="57" t="s">
        <v>325</v>
      </c>
      <c r="K127" s="29">
        <v>24</v>
      </c>
      <c r="L127" s="32" t="s">
        <v>33</v>
      </c>
      <c r="M127" s="26" t="s">
        <v>226</v>
      </c>
      <c r="N127" s="26" t="s">
        <v>91</v>
      </c>
      <c r="O127" s="30" t="s">
        <v>325</v>
      </c>
      <c r="P127" s="30" t="s">
        <v>325</v>
      </c>
      <c r="Q127" s="38" t="s">
        <v>143</v>
      </c>
      <c r="R127" s="38" t="s">
        <v>91</v>
      </c>
      <c r="S127" s="30" t="s">
        <v>325</v>
      </c>
      <c r="T127" s="30" t="s">
        <v>325</v>
      </c>
      <c r="U127" s="34" t="s">
        <v>89</v>
      </c>
      <c r="V127" s="26" t="s">
        <v>90</v>
      </c>
      <c r="W127" s="30" t="s">
        <v>325</v>
      </c>
      <c r="X127" s="30" t="s">
        <v>325</v>
      </c>
      <c r="Y127" s="36" t="s">
        <v>231</v>
      </c>
      <c r="Z127" s="26" t="s">
        <v>90</v>
      </c>
      <c r="AA127" s="30" t="s">
        <v>325</v>
      </c>
      <c r="AB127" s="30" t="s">
        <v>325</v>
      </c>
      <c r="AC127" s="38" t="s">
        <v>143</v>
      </c>
      <c r="AD127" s="38" t="s">
        <v>91</v>
      </c>
      <c r="AE127" s="31" t="s">
        <v>325</v>
      </c>
      <c r="AF127" s="31" t="s">
        <v>325</v>
      </c>
      <c r="AG127" s="36" t="s">
        <v>235</v>
      </c>
      <c r="AH127" s="30" t="s">
        <v>325</v>
      </c>
      <c r="AI127" s="30" t="s">
        <v>325</v>
      </c>
      <c r="AJ127" s="30" t="s">
        <v>143</v>
      </c>
      <c r="AK127" s="30" t="s">
        <v>325</v>
      </c>
      <c r="AL127" s="30" t="s">
        <v>325</v>
      </c>
      <c r="AM127" s="36" t="s">
        <v>410</v>
      </c>
      <c r="AN127" s="30" t="s">
        <v>325</v>
      </c>
      <c r="AO127" s="30" t="s">
        <v>325</v>
      </c>
      <c r="AP127" s="36" t="s">
        <v>182</v>
      </c>
      <c r="AQ127" s="30" t="s">
        <v>325</v>
      </c>
      <c r="AR127" s="30" t="s">
        <v>325</v>
      </c>
      <c r="AS127" s="36" t="s">
        <v>415</v>
      </c>
      <c r="AT127" s="30" t="s">
        <v>325</v>
      </c>
      <c r="AU127" s="25" t="s">
        <v>325</v>
      </c>
      <c r="AV127" s="36" t="s">
        <v>187</v>
      </c>
      <c r="AW127" s="30" t="s">
        <v>325</v>
      </c>
      <c r="AX127" s="30" t="s">
        <v>325</v>
      </c>
      <c r="AY127" s="30" t="s">
        <v>325</v>
      </c>
      <c r="AZ127" s="30" t="s">
        <v>325</v>
      </c>
      <c r="BA127" s="25" t="s">
        <v>418</v>
      </c>
      <c r="BB127" s="61">
        <v>100</v>
      </c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s="43" customFormat="1" ht="15" customHeight="1">
      <c r="A128" s="27">
        <f t="shared" si="1"/>
        <v>122</v>
      </c>
      <c r="B128" s="106" t="s">
        <v>238</v>
      </c>
      <c r="C128" s="87" t="s">
        <v>255</v>
      </c>
      <c r="D128" s="25">
        <v>2011</v>
      </c>
      <c r="E128" s="25">
        <v>3</v>
      </c>
      <c r="F128" s="30" t="s">
        <v>411</v>
      </c>
      <c r="G128" s="30" t="s">
        <v>325</v>
      </c>
      <c r="H128" s="51">
        <v>947.4</v>
      </c>
      <c r="I128" s="51">
        <v>856.9</v>
      </c>
      <c r="J128" s="53" t="s">
        <v>325</v>
      </c>
      <c r="K128" s="25">
        <v>24</v>
      </c>
      <c r="L128" s="32" t="s">
        <v>28</v>
      </c>
      <c r="M128" s="26" t="s">
        <v>226</v>
      </c>
      <c r="N128" s="38" t="s">
        <v>91</v>
      </c>
      <c r="O128" s="30" t="s">
        <v>325</v>
      </c>
      <c r="P128" s="30" t="s">
        <v>325</v>
      </c>
      <c r="Q128" s="38" t="s">
        <v>143</v>
      </c>
      <c r="R128" s="38" t="s">
        <v>91</v>
      </c>
      <c r="S128" s="30" t="s">
        <v>325</v>
      </c>
      <c r="T128" s="30" t="s">
        <v>325</v>
      </c>
      <c r="U128" s="34" t="s">
        <v>89</v>
      </c>
      <c r="V128" s="26" t="s">
        <v>90</v>
      </c>
      <c r="W128" s="30" t="s">
        <v>325</v>
      </c>
      <c r="X128" s="30" t="s">
        <v>325</v>
      </c>
      <c r="Y128" s="36" t="s">
        <v>231</v>
      </c>
      <c r="Z128" s="26" t="s">
        <v>90</v>
      </c>
      <c r="AA128" s="25" t="s">
        <v>325</v>
      </c>
      <c r="AB128" s="30" t="s">
        <v>325</v>
      </c>
      <c r="AC128" s="38" t="s">
        <v>143</v>
      </c>
      <c r="AD128" s="38" t="s">
        <v>91</v>
      </c>
      <c r="AE128" s="31" t="s">
        <v>325</v>
      </c>
      <c r="AF128" s="31" t="s">
        <v>325</v>
      </c>
      <c r="AG128" s="36" t="s">
        <v>235</v>
      </c>
      <c r="AH128" s="25" t="s">
        <v>325</v>
      </c>
      <c r="AI128" s="30" t="s">
        <v>325</v>
      </c>
      <c r="AJ128" s="30" t="s">
        <v>143</v>
      </c>
      <c r="AK128" s="30" t="s">
        <v>325</v>
      </c>
      <c r="AL128" s="30" t="s">
        <v>325</v>
      </c>
      <c r="AM128" s="36" t="s">
        <v>412</v>
      </c>
      <c r="AN128" s="30" t="s">
        <v>325</v>
      </c>
      <c r="AO128" s="30" t="s">
        <v>325</v>
      </c>
      <c r="AP128" s="36" t="s">
        <v>182</v>
      </c>
      <c r="AQ128" s="30" t="s">
        <v>325</v>
      </c>
      <c r="AR128" s="30" t="s">
        <v>325</v>
      </c>
      <c r="AS128" s="36" t="s">
        <v>414</v>
      </c>
      <c r="AT128" s="30" t="s">
        <v>325</v>
      </c>
      <c r="AU128" s="30" t="s">
        <v>325</v>
      </c>
      <c r="AV128" s="36" t="s">
        <v>187</v>
      </c>
      <c r="AW128" s="30" t="s">
        <v>325</v>
      </c>
      <c r="AX128" s="30" t="s">
        <v>325</v>
      </c>
      <c r="AY128" s="30" t="s">
        <v>325</v>
      </c>
      <c r="AZ128" s="30" t="s">
        <v>325</v>
      </c>
      <c r="BA128" s="25" t="s">
        <v>417</v>
      </c>
      <c r="BB128" s="61">
        <v>93</v>
      </c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s="43" customFormat="1" ht="15" customHeight="1">
      <c r="A129" s="27">
        <f t="shared" si="1"/>
        <v>123</v>
      </c>
      <c r="B129" s="106" t="s">
        <v>238</v>
      </c>
      <c r="C129" s="87" t="s">
        <v>269</v>
      </c>
      <c r="D129" s="29">
        <v>2011</v>
      </c>
      <c r="E129" s="29">
        <v>2</v>
      </c>
      <c r="F129" s="25" t="s">
        <v>413</v>
      </c>
      <c r="G129" s="30" t="s">
        <v>325</v>
      </c>
      <c r="H129" s="51">
        <v>343.2</v>
      </c>
      <c r="I129" s="56">
        <v>308</v>
      </c>
      <c r="J129" s="57" t="s">
        <v>325</v>
      </c>
      <c r="K129" s="29">
        <v>4</v>
      </c>
      <c r="L129" s="32" t="s">
        <v>35</v>
      </c>
      <c r="M129" s="26" t="s">
        <v>226</v>
      </c>
      <c r="N129" s="26" t="s">
        <v>90</v>
      </c>
      <c r="O129" s="30" t="s">
        <v>325</v>
      </c>
      <c r="P129" s="30" t="s">
        <v>325</v>
      </c>
      <c r="Q129" s="38" t="s">
        <v>143</v>
      </c>
      <c r="R129" s="38" t="s">
        <v>91</v>
      </c>
      <c r="S129" s="30" t="s">
        <v>325</v>
      </c>
      <c r="T129" s="30" t="s">
        <v>325</v>
      </c>
      <c r="U129" s="34" t="s">
        <v>89</v>
      </c>
      <c r="V129" s="38" t="s">
        <v>90</v>
      </c>
      <c r="W129" s="30" t="s">
        <v>325</v>
      </c>
      <c r="X129" s="30" t="s">
        <v>325</v>
      </c>
      <c r="Y129" s="36" t="s">
        <v>231</v>
      </c>
      <c r="Z129" s="26" t="s">
        <v>90</v>
      </c>
      <c r="AA129" s="25" t="s">
        <v>325</v>
      </c>
      <c r="AB129" s="30" t="s">
        <v>325</v>
      </c>
      <c r="AC129" s="38" t="s">
        <v>143</v>
      </c>
      <c r="AD129" s="38" t="s">
        <v>91</v>
      </c>
      <c r="AE129" s="31" t="s">
        <v>325</v>
      </c>
      <c r="AF129" s="31" t="s">
        <v>325</v>
      </c>
      <c r="AG129" s="36" t="s">
        <v>235</v>
      </c>
      <c r="AH129" s="30" t="s">
        <v>325</v>
      </c>
      <c r="AI129" s="30" t="s">
        <v>325</v>
      </c>
      <c r="AJ129" s="30" t="s">
        <v>143</v>
      </c>
      <c r="AK129" s="30" t="s">
        <v>325</v>
      </c>
      <c r="AL129" s="30" t="s">
        <v>325</v>
      </c>
      <c r="AM129" s="64" t="s">
        <v>421</v>
      </c>
      <c r="AN129" s="30" t="s">
        <v>325</v>
      </c>
      <c r="AO129" s="30" t="s">
        <v>325</v>
      </c>
      <c r="AP129" s="36" t="s">
        <v>410</v>
      </c>
      <c r="AQ129" s="30" t="s">
        <v>325</v>
      </c>
      <c r="AR129" s="30" t="s">
        <v>325</v>
      </c>
      <c r="AS129" s="36" t="s">
        <v>414</v>
      </c>
      <c r="AT129" s="30" t="s">
        <v>325</v>
      </c>
      <c r="AU129" s="25" t="s">
        <v>325</v>
      </c>
      <c r="AV129" s="36" t="s">
        <v>187</v>
      </c>
      <c r="AW129" s="30" t="s">
        <v>325</v>
      </c>
      <c r="AX129" s="30" t="s">
        <v>325</v>
      </c>
      <c r="AY129" s="30" t="s">
        <v>325</v>
      </c>
      <c r="AZ129" s="30" t="s">
        <v>325</v>
      </c>
      <c r="BA129" s="25" t="s">
        <v>417</v>
      </c>
      <c r="BB129" s="61">
        <v>103</v>
      </c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s="43" customFormat="1" ht="15.75" customHeight="1">
      <c r="A130" s="27">
        <f t="shared" si="1"/>
        <v>124</v>
      </c>
      <c r="B130" s="106" t="s">
        <v>238</v>
      </c>
      <c r="C130" s="87" t="s">
        <v>239</v>
      </c>
      <c r="D130" s="25">
        <v>2011</v>
      </c>
      <c r="E130" s="25">
        <v>2</v>
      </c>
      <c r="F130" s="50" t="s">
        <v>92</v>
      </c>
      <c r="G130" s="30" t="s">
        <v>325</v>
      </c>
      <c r="H130" s="51">
        <v>1126.9</v>
      </c>
      <c r="I130" s="53">
        <v>967.2</v>
      </c>
      <c r="J130" s="53" t="s">
        <v>325</v>
      </c>
      <c r="K130" s="25">
        <v>24</v>
      </c>
      <c r="L130" s="32" t="s">
        <v>56</v>
      </c>
      <c r="M130" s="26" t="s">
        <v>226</v>
      </c>
      <c r="N130" s="38" t="s">
        <v>90</v>
      </c>
      <c r="O130" s="30" t="s">
        <v>325</v>
      </c>
      <c r="P130" s="30" t="s">
        <v>325</v>
      </c>
      <c r="Q130" s="38" t="s">
        <v>143</v>
      </c>
      <c r="R130" s="38" t="s">
        <v>91</v>
      </c>
      <c r="S130" s="30" t="s">
        <v>325</v>
      </c>
      <c r="T130" s="30" t="s">
        <v>325</v>
      </c>
      <c r="U130" s="34" t="s">
        <v>89</v>
      </c>
      <c r="V130" s="38" t="s">
        <v>90</v>
      </c>
      <c r="W130" s="30" t="s">
        <v>325</v>
      </c>
      <c r="X130" s="30" t="s">
        <v>325</v>
      </c>
      <c r="Y130" s="36" t="s">
        <v>231</v>
      </c>
      <c r="Z130" s="26" t="s">
        <v>90</v>
      </c>
      <c r="AA130" s="30" t="s">
        <v>325</v>
      </c>
      <c r="AB130" s="30" t="s">
        <v>325</v>
      </c>
      <c r="AC130" s="38" t="s">
        <v>143</v>
      </c>
      <c r="AD130" s="38" t="s">
        <v>91</v>
      </c>
      <c r="AE130" s="31" t="s">
        <v>325</v>
      </c>
      <c r="AF130" s="31" t="s">
        <v>325</v>
      </c>
      <c r="AG130" s="36" t="s">
        <v>235</v>
      </c>
      <c r="AH130" s="30" t="s">
        <v>325</v>
      </c>
      <c r="AI130" s="30" t="s">
        <v>325</v>
      </c>
      <c r="AJ130" s="30" t="s">
        <v>143</v>
      </c>
      <c r="AK130" s="30" t="s">
        <v>325</v>
      </c>
      <c r="AL130" s="30" t="s">
        <v>325</v>
      </c>
      <c r="AM130" s="64" t="s">
        <v>421</v>
      </c>
      <c r="AN130" s="30" t="s">
        <v>325</v>
      </c>
      <c r="AO130" s="30" t="s">
        <v>325</v>
      </c>
      <c r="AP130" s="36" t="s">
        <v>215</v>
      </c>
      <c r="AQ130" s="30" t="s">
        <v>325</v>
      </c>
      <c r="AR130" s="30" t="s">
        <v>325</v>
      </c>
      <c r="AS130" s="36" t="s">
        <v>415</v>
      </c>
      <c r="AT130" s="30" t="s">
        <v>325</v>
      </c>
      <c r="AU130" s="25" t="s">
        <v>325</v>
      </c>
      <c r="AV130" s="36" t="s">
        <v>220</v>
      </c>
      <c r="AW130" s="30" t="s">
        <v>325</v>
      </c>
      <c r="AX130" s="30" t="s">
        <v>325</v>
      </c>
      <c r="AY130" s="30" t="s">
        <v>325</v>
      </c>
      <c r="AZ130" s="30" t="s">
        <v>325</v>
      </c>
      <c r="BA130" s="25" t="s">
        <v>417</v>
      </c>
      <c r="BB130" s="61">
        <v>90</v>
      </c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s="43" customFormat="1" ht="15" customHeight="1">
      <c r="A131" s="27">
        <f t="shared" si="1"/>
        <v>125</v>
      </c>
      <c r="B131" s="107" t="s">
        <v>238</v>
      </c>
      <c r="C131" s="88" t="s">
        <v>318</v>
      </c>
      <c r="D131" s="25">
        <v>2012</v>
      </c>
      <c r="E131" s="29">
        <v>3</v>
      </c>
      <c r="F131" s="30" t="s">
        <v>416</v>
      </c>
      <c r="G131" s="30" t="s">
        <v>325</v>
      </c>
      <c r="H131" s="51">
        <v>1400.4</v>
      </c>
      <c r="I131" s="56">
        <v>1266</v>
      </c>
      <c r="J131" s="53" t="s">
        <v>325</v>
      </c>
      <c r="K131" s="25">
        <v>36</v>
      </c>
      <c r="L131" s="32" t="s">
        <v>54</v>
      </c>
      <c r="M131" s="26" t="s">
        <v>226</v>
      </c>
      <c r="N131" s="26" t="s">
        <v>90</v>
      </c>
      <c r="O131" s="25" t="s">
        <v>325</v>
      </c>
      <c r="P131" s="30" t="s">
        <v>325</v>
      </c>
      <c r="Q131" s="38" t="s">
        <v>143</v>
      </c>
      <c r="R131" s="38" t="s">
        <v>91</v>
      </c>
      <c r="S131" s="30" t="s">
        <v>325</v>
      </c>
      <c r="T131" s="30" t="s">
        <v>325</v>
      </c>
      <c r="U131" s="34" t="s">
        <v>89</v>
      </c>
      <c r="V131" s="36" t="s">
        <v>90</v>
      </c>
      <c r="W131" s="30" t="s">
        <v>325</v>
      </c>
      <c r="X131" s="30" t="s">
        <v>325</v>
      </c>
      <c r="Y131" s="36" t="s">
        <v>231</v>
      </c>
      <c r="Z131" s="26" t="s">
        <v>90</v>
      </c>
      <c r="AA131" s="30" t="s">
        <v>325</v>
      </c>
      <c r="AB131" s="30" t="s">
        <v>325</v>
      </c>
      <c r="AC131" s="38" t="s">
        <v>143</v>
      </c>
      <c r="AD131" s="38" t="s">
        <v>91</v>
      </c>
      <c r="AE131" s="31" t="s">
        <v>325</v>
      </c>
      <c r="AF131" s="31" t="s">
        <v>325</v>
      </c>
      <c r="AG131" s="36" t="s">
        <v>235</v>
      </c>
      <c r="AH131" s="30" t="s">
        <v>325</v>
      </c>
      <c r="AI131" s="30" t="s">
        <v>325</v>
      </c>
      <c r="AJ131" s="30" t="s">
        <v>143</v>
      </c>
      <c r="AK131" s="30" t="s">
        <v>325</v>
      </c>
      <c r="AL131" s="30" t="s">
        <v>325</v>
      </c>
      <c r="AM131" s="64" t="s">
        <v>421</v>
      </c>
      <c r="AN131" s="30" t="s">
        <v>325</v>
      </c>
      <c r="AO131" s="30" t="s">
        <v>325</v>
      </c>
      <c r="AP131" s="36" t="s">
        <v>182</v>
      </c>
      <c r="AQ131" s="30" t="s">
        <v>325</v>
      </c>
      <c r="AR131" s="30" t="s">
        <v>325</v>
      </c>
      <c r="AS131" s="36" t="s">
        <v>414</v>
      </c>
      <c r="AT131" s="30" t="s">
        <v>325</v>
      </c>
      <c r="AU131" s="25" t="s">
        <v>325</v>
      </c>
      <c r="AV131" s="36" t="s">
        <v>218</v>
      </c>
      <c r="AW131" s="30" t="s">
        <v>325</v>
      </c>
      <c r="AX131" s="30" t="s">
        <v>325</v>
      </c>
      <c r="AY131" s="30" t="s">
        <v>325</v>
      </c>
      <c r="AZ131" s="30" t="s">
        <v>325</v>
      </c>
      <c r="BA131" s="25" t="s">
        <v>417</v>
      </c>
      <c r="BB131" s="61">
        <v>64</v>
      </c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55" ht="12.75">
      <c r="A132" s="67"/>
      <c r="B132" s="84"/>
      <c r="C132" s="84"/>
      <c r="D132" s="67"/>
      <c r="E132" s="67"/>
      <c r="F132" s="67"/>
      <c r="G132" s="67"/>
      <c r="H132" s="68"/>
      <c r="I132" s="104">
        <f>SUM(I7:I131)</f>
        <v>103245.37000000002</v>
      </c>
      <c r="J132" s="69"/>
      <c r="K132" s="67"/>
      <c r="L132" s="82"/>
      <c r="M132" s="71"/>
      <c r="N132" s="70"/>
      <c r="O132" s="71"/>
      <c r="P132" s="72"/>
      <c r="Q132" s="72"/>
      <c r="R132" s="72"/>
      <c r="S132" s="72"/>
      <c r="T132" s="72"/>
      <c r="U132" s="72"/>
      <c r="V132" s="72"/>
      <c r="W132" s="72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67"/>
      <c r="AL132" s="67"/>
      <c r="AM132" s="67"/>
      <c r="AN132" s="72"/>
      <c r="AO132" s="67"/>
      <c r="AP132" s="67"/>
      <c r="AQ132" s="72"/>
      <c r="AR132" s="72"/>
      <c r="AS132" s="67"/>
      <c r="AT132" s="67"/>
      <c r="AU132" s="67"/>
      <c r="AV132" s="67"/>
      <c r="AW132" s="67"/>
      <c r="AX132" s="67"/>
      <c r="AY132" s="67"/>
      <c r="AZ132" s="67"/>
      <c r="BA132" s="73"/>
      <c r="BB132" s="67"/>
      <c r="BC132" s="8"/>
    </row>
    <row r="133" spans="1:55" ht="12.75">
      <c r="A133" s="67"/>
      <c r="B133" s="84"/>
      <c r="C133" s="84"/>
      <c r="D133" s="67"/>
      <c r="E133" s="67"/>
      <c r="F133" s="67"/>
      <c r="G133" s="67"/>
      <c r="H133" s="68"/>
      <c r="I133" s="68"/>
      <c r="J133" s="69"/>
      <c r="K133" s="67"/>
      <c r="L133" s="82"/>
      <c r="M133" s="71"/>
      <c r="N133" s="70"/>
      <c r="O133" s="71"/>
      <c r="P133" s="72"/>
      <c r="Q133" s="72"/>
      <c r="R133" s="72"/>
      <c r="S133" s="72"/>
      <c r="T133" s="72"/>
      <c r="U133" s="72"/>
      <c r="V133" s="72"/>
      <c r="W133" s="72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67"/>
      <c r="AL133" s="67"/>
      <c r="AM133" s="67"/>
      <c r="AN133" s="72"/>
      <c r="AO133" s="67"/>
      <c r="AP133" s="67"/>
      <c r="AQ133" s="72"/>
      <c r="AR133" s="72"/>
      <c r="AS133" s="67"/>
      <c r="AT133" s="67"/>
      <c r="AU133" s="67"/>
      <c r="AV133" s="67"/>
      <c r="AW133" s="67"/>
      <c r="AX133" s="67"/>
      <c r="AY133" s="67"/>
      <c r="AZ133" s="67"/>
      <c r="BA133" s="73"/>
      <c r="BB133" s="67"/>
      <c r="BC133" s="8"/>
    </row>
    <row r="134" spans="1:55" ht="12.75">
      <c r="A134" s="67"/>
      <c r="B134" s="84"/>
      <c r="C134" s="84"/>
      <c r="D134" s="67"/>
      <c r="E134" s="67"/>
      <c r="F134" s="67"/>
      <c r="G134" s="67"/>
      <c r="H134" s="68"/>
      <c r="I134" s="68"/>
      <c r="J134" s="69"/>
      <c r="K134" s="67"/>
      <c r="L134" s="82"/>
      <c r="M134" s="71"/>
      <c r="N134" s="70"/>
      <c r="O134" s="71"/>
      <c r="P134" s="72"/>
      <c r="Q134" s="72"/>
      <c r="R134" s="72"/>
      <c r="S134" s="72"/>
      <c r="T134" s="72"/>
      <c r="U134" s="72"/>
      <c r="V134" s="72"/>
      <c r="W134" s="72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67"/>
      <c r="AL134" s="67"/>
      <c r="AM134" s="67"/>
      <c r="AN134" s="72"/>
      <c r="AO134" s="67"/>
      <c r="AP134" s="67"/>
      <c r="AQ134" s="72"/>
      <c r="AR134" s="72"/>
      <c r="AS134" s="67"/>
      <c r="AT134" s="67"/>
      <c r="AU134" s="67"/>
      <c r="AV134" s="67"/>
      <c r="AW134" s="67"/>
      <c r="AX134" s="67"/>
      <c r="AY134" s="67"/>
      <c r="AZ134" s="67"/>
      <c r="BA134" s="73"/>
      <c r="BB134" s="67"/>
      <c r="BC134" s="8"/>
    </row>
    <row r="135" spans="1:55" ht="12.75">
      <c r="A135" s="67"/>
      <c r="B135" s="84"/>
      <c r="C135" s="84"/>
      <c r="D135" s="67"/>
      <c r="E135" s="67"/>
      <c r="F135" s="67"/>
      <c r="G135" s="67"/>
      <c r="H135" s="68"/>
      <c r="I135" s="68"/>
      <c r="J135" s="69"/>
      <c r="K135" s="67"/>
      <c r="L135" s="82"/>
      <c r="M135" s="71"/>
      <c r="N135" s="70"/>
      <c r="O135" s="71"/>
      <c r="P135" s="72"/>
      <c r="Q135" s="72"/>
      <c r="R135" s="72"/>
      <c r="S135" s="72"/>
      <c r="T135" s="72"/>
      <c r="U135" s="72"/>
      <c r="V135" s="72"/>
      <c r="W135" s="72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67"/>
      <c r="AL135" s="67"/>
      <c r="AM135" s="67"/>
      <c r="AN135" s="72"/>
      <c r="AO135" s="67"/>
      <c r="AP135" s="67"/>
      <c r="AQ135" s="72"/>
      <c r="AR135" s="72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8"/>
    </row>
    <row r="136" spans="1:55" ht="12.75">
      <c r="A136" s="67"/>
      <c r="B136" s="84"/>
      <c r="C136" s="84"/>
      <c r="D136" s="67"/>
      <c r="E136" s="67"/>
      <c r="F136" s="67"/>
      <c r="G136" s="67"/>
      <c r="H136" s="68"/>
      <c r="I136" s="68"/>
      <c r="J136" s="69"/>
      <c r="K136" s="67"/>
      <c r="L136" s="82"/>
      <c r="M136" s="71"/>
      <c r="N136" s="70"/>
      <c r="O136" s="71"/>
      <c r="P136" s="72"/>
      <c r="Q136" s="72"/>
      <c r="R136" s="72"/>
      <c r="S136" s="72"/>
      <c r="T136" s="72"/>
      <c r="U136" s="72"/>
      <c r="V136" s="72"/>
      <c r="W136" s="72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67"/>
      <c r="AL136" s="67"/>
      <c r="AM136" s="67"/>
      <c r="AN136" s="72"/>
      <c r="AO136" s="67"/>
      <c r="AP136" s="67"/>
      <c r="AQ136" s="72"/>
      <c r="AR136" s="72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8"/>
    </row>
    <row r="137" spans="1:55" ht="12.75">
      <c r="A137" s="67"/>
      <c r="B137" s="67"/>
      <c r="C137" s="67"/>
      <c r="D137" s="67"/>
      <c r="E137" s="67"/>
      <c r="F137" s="67"/>
      <c r="G137" s="67"/>
      <c r="H137" s="68"/>
      <c r="I137" s="68"/>
      <c r="J137" s="69"/>
      <c r="K137" s="67"/>
      <c r="L137" s="82"/>
      <c r="M137" s="71"/>
      <c r="N137" s="70"/>
      <c r="O137" s="71"/>
      <c r="P137" s="72"/>
      <c r="Q137" s="72"/>
      <c r="R137" s="72"/>
      <c r="S137" s="72"/>
      <c r="T137" s="72"/>
      <c r="U137" s="72"/>
      <c r="V137" s="72"/>
      <c r="W137" s="72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67"/>
      <c r="AL137" s="67"/>
      <c r="AM137" s="67"/>
      <c r="AN137" s="72"/>
      <c r="AO137" s="67"/>
      <c r="AP137" s="67"/>
      <c r="AQ137" s="72"/>
      <c r="AR137" s="72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8"/>
    </row>
    <row r="138" spans="1:55" ht="12.75">
      <c r="A138" s="67"/>
      <c r="B138" s="67"/>
      <c r="C138" s="67"/>
      <c r="D138" s="67"/>
      <c r="E138" s="67"/>
      <c r="F138" s="67"/>
      <c r="G138" s="67"/>
      <c r="H138" s="68"/>
      <c r="I138" s="68"/>
      <c r="J138" s="69"/>
      <c r="K138" s="67"/>
      <c r="L138" s="82"/>
      <c r="M138" s="71"/>
      <c r="N138" s="70"/>
      <c r="O138" s="71"/>
      <c r="P138" s="72"/>
      <c r="Q138" s="72"/>
      <c r="R138" s="72"/>
      <c r="S138" s="72"/>
      <c r="T138" s="72"/>
      <c r="U138" s="72"/>
      <c r="V138" s="72"/>
      <c r="W138" s="72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67"/>
      <c r="AL138" s="67"/>
      <c r="AM138" s="67"/>
      <c r="AN138" s="72"/>
      <c r="AO138" s="67"/>
      <c r="AP138" s="67"/>
      <c r="AQ138" s="72"/>
      <c r="AR138" s="72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8"/>
    </row>
    <row r="139" spans="1:55" ht="12.75">
      <c r="A139" s="67"/>
      <c r="B139" s="67"/>
      <c r="C139" s="67"/>
      <c r="D139" s="67"/>
      <c r="E139" s="67"/>
      <c r="F139" s="67"/>
      <c r="G139" s="67"/>
      <c r="H139" s="68"/>
      <c r="I139" s="68"/>
      <c r="J139" s="69"/>
      <c r="K139" s="67"/>
      <c r="L139" s="82"/>
      <c r="M139" s="71"/>
      <c r="N139" s="70"/>
      <c r="O139" s="71"/>
      <c r="P139" s="72"/>
      <c r="Q139" s="72"/>
      <c r="R139" s="72"/>
      <c r="S139" s="72"/>
      <c r="T139" s="72"/>
      <c r="U139" s="72"/>
      <c r="V139" s="72"/>
      <c r="W139" s="72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67"/>
      <c r="AL139" s="67"/>
      <c r="AM139" s="67"/>
      <c r="AN139" s="72"/>
      <c r="AO139" s="67"/>
      <c r="AP139" s="67"/>
      <c r="AQ139" s="72"/>
      <c r="AR139" s="72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8"/>
    </row>
    <row r="140" spans="1:55" ht="12.75">
      <c r="A140" s="67"/>
      <c r="B140" s="67"/>
      <c r="C140" s="67"/>
      <c r="D140" s="67"/>
      <c r="E140" s="67"/>
      <c r="F140" s="67"/>
      <c r="G140" s="67"/>
      <c r="H140" s="68"/>
      <c r="I140" s="68"/>
      <c r="J140" s="69"/>
      <c r="K140" s="67"/>
      <c r="L140" s="82"/>
      <c r="M140" s="71"/>
      <c r="N140" s="70"/>
      <c r="O140" s="71"/>
      <c r="P140" s="72"/>
      <c r="Q140" s="72"/>
      <c r="R140" s="72"/>
      <c r="S140" s="72"/>
      <c r="T140" s="72"/>
      <c r="U140" s="72"/>
      <c r="V140" s="72"/>
      <c r="W140" s="72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67"/>
      <c r="AL140" s="67"/>
      <c r="AM140" s="67"/>
      <c r="AN140" s="72"/>
      <c r="AO140" s="67"/>
      <c r="AP140" s="67"/>
      <c r="AQ140" s="72"/>
      <c r="AR140" s="72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8"/>
    </row>
    <row r="141" spans="1:55" ht="12.75">
      <c r="A141" s="67"/>
      <c r="B141" s="67"/>
      <c r="C141" s="67"/>
      <c r="D141" s="67"/>
      <c r="E141" s="67"/>
      <c r="F141" s="67"/>
      <c r="G141" s="67"/>
      <c r="H141" s="68"/>
      <c r="I141" s="68"/>
      <c r="J141" s="69"/>
      <c r="K141" s="67"/>
      <c r="L141" s="82"/>
      <c r="M141" s="71"/>
      <c r="N141" s="70"/>
      <c r="O141" s="71"/>
      <c r="P141" s="72"/>
      <c r="Q141" s="72"/>
      <c r="R141" s="72"/>
      <c r="S141" s="72"/>
      <c r="T141" s="72"/>
      <c r="U141" s="72"/>
      <c r="V141" s="72"/>
      <c r="W141" s="72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67"/>
      <c r="AL141" s="67"/>
      <c r="AM141" s="67"/>
      <c r="AN141" s="72"/>
      <c r="AO141" s="67"/>
      <c r="AP141" s="67"/>
      <c r="AQ141" s="72"/>
      <c r="AR141" s="72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8"/>
    </row>
    <row r="142" spans="1:55" ht="12.75">
      <c r="A142" s="67"/>
      <c r="B142" s="67"/>
      <c r="C142" s="67"/>
      <c r="D142" s="73"/>
      <c r="E142" s="73"/>
      <c r="F142" s="73"/>
      <c r="G142" s="73"/>
      <c r="H142" s="74"/>
      <c r="I142" s="74"/>
      <c r="J142" s="75"/>
      <c r="K142" s="76"/>
      <c r="L142" s="82"/>
      <c r="M142" s="78"/>
      <c r="N142" s="77"/>
      <c r="O142" s="79"/>
      <c r="P142" s="80"/>
      <c r="Q142" s="81"/>
      <c r="R142" s="81"/>
      <c r="S142" s="80"/>
      <c r="T142" s="80"/>
      <c r="U142" s="81"/>
      <c r="V142" s="81"/>
      <c r="W142" s="80"/>
      <c r="X142" s="82"/>
      <c r="Y142" s="77"/>
      <c r="Z142" s="77"/>
      <c r="AA142" s="82"/>
      <c r="AB142" s="82"/>
      <c r="AC142" s="77"/>
      <c r="AD142" s="77"/>
      <c r="AE142" s="83"/>
      <c r="AF142" s="83"/>
      <c r="AG142" s="77"/>
      <c r="AH142" s="82"/>
      <c r="AI142" s="82"/>
      <c r="AJ142" s="82"/>
      <c r="AK142" s="73"/>
      <c r="AL142" s="73"/>
      <c r="AM142" s="84"/>
      <c r="AN142" s="80"/>
      <c r="AO142" s="73"/>
      <c r="AP142" s="84"/>
      <c r="AQ142" s="80"/>
      <c r="AR142" s="80"/>
      <c r="AS142" s="84"/>
      <c r="AT142" s="73"/>
      <c r="AU142" s="73"/>
      <c r="AV142" s="84"/>
      <c r="AW142" s="84"/>
      <c r="AX142" s="84"/>
      <c r="AY142" s="84"/>
      <c r="AZ142" s="84"/>
      <c r="BA142" s="84"/>
      <c r="BB142" s="84"/>
      <c r="BC142" s="42"/>
    </row>
    <row r="143" spans="1:55" ht="12.75">
      <c r="A143" s="67"/>
      <c r="B143" s="67"/>
      <c r="C143" s="67"/>
      <c r="D143" s="73"/>
      <c r="E143" s="73"/>
      <c r="F143" s="73"/>
      <c r="G143" s="73"/>
      <c r="H143" s="74"/>
      <c r="I143" s="74"/>
      <c r="J143" s="75"/>
      <c r="K143" s="76"/>
      <c r="L143" s="82"/>
      <c r="M143" s="78"/>
      <c r="N143" s="77"/>
      <c r="O143" s="79"/>
      <c r="P143" s="80"/>
      <c r="Q143" s="81"/>
      <c r="R143" s="81"/>
      <c r="S143" s="80"/>
      <c r="T143" s="80"/>
      <c r="U143" s="81"/>
      <c r="V143" s="81"/>
      <c r="W143" s="80"/>
      <c r="X143" s="82"/>
      <c r="Y143" s="77"/>
      <c r="Z143" s="77"/>
      <c r="AA143" s="82"/>
      <c r="AB143" s="82"/>
      <c r="AC143" s="77"/>
      <c r="AD143" s="77"/>
      <c r="AE143" s="83"/>
      <c r="AF143" s="83"/>
      <c r="AG143" s="77"/>
      <c r="AH143" s="82"/>
      <c r="AI143" s="82"/>
      <c r="AJ143" s="82"/>
      <c r="AK143" s="73"/>
      <c r="AL143" s="73"/>
      <c r="AM143" s="84"/>
      <c r="AN143" s="80"/>
      <c r="AO143" s="73"/>
      <c r="AP143" s="84"/>
      <c r="AQ143" s="80"/>
      <c r="AR143" s="80"/>
      <c r="AS143" s="84"/>
      <c r="AT143" s="73"/>
      <c r="AU143" s="73"/>
      <c r="AV143" s="84"/>
      <c r="AW143" s="84"/>
      <c r="AX143" s="84"/>
      <c r="AY143" s="84"/>
      <c r="AZ143" s="84"/>
      <c r="BA143" s="84"/>
      <c r="BB143" s="84"/>
      <c r="BC143" s="42"/>
    </row>
    <row r="144" spans="1:55" ht="12.75">
      <c r="A144" s="67"/>
      <c r="B144" s="67"/>
      <c r="C144" s="67"/>
      <c r="D144" s="73"/>
      <c r="E144" s="73"/>
      <c r="F144" s="73"/>
      <c r="G144" s="73"/>
      <c r="H144" s="74"/>
      <c r="I144" s="74"/>
      <c r="J144" s="75"/>
      <c r="K144" s="76"/>
      <c r="L144" s="82"/>
      <c r="M144" s="78"/>
      <c r="N144" s="77"/>
      <c r="O144" s="79"/>
      <c r="P144" s="80"/>
      <c r="Q144" s="81"/>
      <c r="R144" s="81"/>
      <c r="S144" s="80"/>
      <c r="T144" s="80"/>
      <c r="U144" s="81"/>
      <c r="V144" s="81"/>
      <c r="W144" s="80"/>
      <c r="X144" s="82"/>
      <c r="Y144" s="77"/>
      <c r="Z144" s="77"/>
      <c r="AA144" s="82"/>
      <c r="AB144" s="82"/>
      <c r="AC144" s="77"/>
      <c r="AD144" s="77"/>
      <c r="AE144" s="83"/>
      <c r="AF144" s="83"/>
      <c r="AG144" s="77"/>
      <c r="AH144" s="82"/>
      <c r="AI144" s="82"/>
      <c r="AJ144" s="82"/>
      <c r="AK144" s="73"/>
      <c r="AL144" s="73"/>
      <c r="AM144" s="84"/>
      <c r="AN144" s="80"/>
      <c r="AO144" s="73"/>
      <c r="AP144" s="84"/>
      <c r="AQ144" s="80"/>
      <c r="AR144" s="80"/>
      <c r="AS144" s="84"/>
      <c r="AT144" s="73"/>
      <c r="AU144" s="73"/>
      <c r="AV144" s="84"/>
      <c r="AW144" s="84"/>
      <c r="AX144" s="84"/>
      <c r="AY144" s="84"/>
      <c r="AZ144" s="84"/>
      <c r="BA144" s="84"/>
      <c r="BB144" s="84"/>
      <c r="BC144" s="42"/>
    </row>
    <row r="145" spans="1:55" ht="12.75">
      <c r="A145" s="67"/>
      <c r="B145" s="67"/>
      <c r="C145" s="67"/>
      <c r="D145" s="73"/>
      <c r="E145" s="73"/>
      <c r="F145" s="73"/>
      <c r="G145" s="73"/>
      <c r="H145" s="74"/>
      <c r="I145" s="74"/>
      <c r="J145" s="75"/>
      <c r="K145" s="76"/>
      <c r="L145" s="82"/>
      <c r="M145" s="78"/>
      <c r="N145" s="77"/>
      <c r="O145" s="79"/>
      <c r="P145" s="80"/>
      <c r="Q145" s="81"/>
      <c r="R145" s="81"/>
      <c r="S145" s="80"/>
      <c r="T145" s="80"/>
      <c r="U145" s="81"/>
      <c r="V145" s="81"/>
      <c r="W145" s="80"/>
      <c r="X145" s="82"/>
      <c r="Y145" s="77"/>
      <c r="Z145" s="77"/>
      <c r="AA145" s="82"/>
      <c r="AB145" s="82"/>
      <c r="AC145" s="77"/>
      <c r="AD145" s="77"/>
      <c r="AE145" s="83"/>
      <c r="AF145" s="83"/>
      <c r="AG145" s="77"/>
      <c r="AH145" s="82"/>
      <c r="AI145" s="82"/>
      <c r="AJ145" s="82"/>
      <c r="AK145" s="73"/>
      <c r="AL145" s="73"/>
      <c r="AM145" s="84"/>
      <c r="AN145" s="80"/>
      <c r="AO145" s="73"/>
      <c r="AP145" s="84"/>
      <c r="AQ145" s="80"/>
      <c r="AR145" s="80"/>
      <c r="AS145" s="84"/>
      <c r="AT145" s="73"/>
      <c r="AU145" s="73"/>
      <c r="AV145" s="84"/>
      <c r="AW145" s="84"/>
      <c r="AX145" s="84"/>
      <c r="AY145" s="84"/>
      <c r="AZ145" s="84"/>
      <c r="BA145" s="84"/>
      <c r="BB145" s="84"/>
      <c r="BC145" s="42"/>
    </row>
    <row r="146" spans="1:55" ht="12.75">
      <c r="A146" s="67"/>
      <c r="B146" s="67"/>
      <c r="C146" s="67"/>
      <c r="D146" s="73"/>
      <c r="E146" s="73"/>
      <c r="F146" s="73"/>
      <c r="G146" s="73"/>
      <c r="H146" s="74"/>
      <c r="I146" s="74"/>
      <c r="J146" s="75"/>
      <c r="K146" s="76"/>
      <c r="L146" s="82"/>
      <c r="M146" s="78"/>
      <c r="N146" s="77"/>
      <c r="O146" s="79"/>
      <c r="P146" s="80"/>
      <c r="Q146" s="81"/>
      <c r="R146" s="81"/>
      <c r="S146" s="80"/>
      <c r="T146" s="80"/>
      <c r="U146" s="81"/>
      <c r="V146" s="81"/>
      <c r="W146" s="80"/>
      <c r="X146" s="82"/>
      <c r="Y146" s="77"/>
      <c r="Z146" s="77"/>
      <c r="AA146" s="82"/>
      <c r="AB146" s="82"/>
      <c r="AC146" s="77"/>
      <c r="AD146" s="77"/>
      <c r="AE146" s="83"/>
      <c r="AF146" s="83"/>
      <c r="AG146" s="77"/>
      <c r="AH146" s="82"/>
      <c r="AI146" s="82"/>
      <c r="AJ146" s="82"/>
      <c r="AK146" s="73"/>
      <c r="AL146" s="73"/>
      <c r="AM146" s="84"/>
      <c r="AN146" s="80"/>
      <c r="AO146" s="73"/>
      <c r="AP146" s="84"/>
      <c r="AQ146" s="80"/>
      <c r="AR146" s="80"/>
      <c r="AS146" s="84"/>
      <c r="AT146" s="73"/>
      <c r="AU146" s="73"/>
      <c r="AV146" s="84"/>
      <c r="AW146" s="84"/>
      <c r="AX146" s="84"/>
      <c r="AY146" s="84"/>
      <c r="AZ146" s="84"/>
      <c r="BA146" s="84"/>
      <c r="BB146" s="84"/>
      <c r="BC146" s="42"/>
    </row>
    <row r="147" spans="1:55" ht="12.75">
      <c r="A147" s="67"/>
      <c r="B147" s="67"/>
      <c r="C147" s="67"/>
      <c r="D147" s="73"/>
      <c r="E147" s="73"/>
      <c r="F147" s="73"/>
      <c r="G147" s="73"/>
      <c r="H147" s="74"/>
      <c r="I147" s="74"/>
      <c r="J147" s="75"/>
      <c r="K147" s="76"/>
      <c r="L147" s="82"/>
      <c r="M147" s="78"/>
      <c r="N147" s="77"/>
      <c r="O147" s="79"/>
      <c r="P147" s="80"/>
      <c r="Q147" s="81"/>
      <c r="R147" s="81"/>
      <c r="S147" s="80"/>
      <c r="T147" s="80"/>
      <c r="U147" s="81"/>
      <c r="V147" s="81"/>
      <c r="W147" s="80"/>
      <c r="X147" s="82"/>
      <c r="Y147" s="77"/>
      <c r="Z147" s="77"/>
      <c r="AA147" s="82"/>
      <c r="AB147" s="82"/>
      <c r="AC147" s="77"/>
      <c r="AD147" s="77"/>
      <c r="AE147" s="83"/>
      <c r="AF147" s="83"/>
      <c r="AG147" s="77"/>
      <c r="AH147" s="82"/>
      <c r="AI147" s="82"/>
      <c r="AJ147" s="82"/>
      <c r="AK147" s="73"/>
      <c r="AL147" s="73"/>
      <c r="AM147" s="84"/>
      <c r="AN147" s="80"/>
      <c r="AO147" s="73"/>
      <c r="AP147" s="84"/>
      <c r="AQ147" s="80"/>
      <c r="AR147" s="80"/>
      <c r="AS147" s="84"/>
      <c r="AT147" s="73"/>
      <c r="AU147" s="73"/>
      <c r="AV147" s="84"/>
      <c r="AW147" s="84"/>
      <c r="AX147" s="84"/>
      <c r="AY147" s="84"/>
      <c r="AZ147" s="84"/>
      <c r="BA147" s="84"/>
      <c r="BB147" s="84"/>
      <c r="BC147" s="42"/>
    </row>
    <row r="148" spans="1:55" ht="12.75">
      <c r="A148" s="67"/>
      <c r="B148" s="67"/>
      <c r="C148" s="67"/>
      <c r="D148" s="73"/>
      <c r="E148" s="73"/>
      <c r="F148" s="73"/>
      <c r="G148" s="73"/>
      <c r="H148" s="74"/>
      <c r="I148" s="74"/>
      <c r="J148" s="75"/>
      <c r="K148" s="76"/>
      <c r="L148" s="82"/>
      <c r="M148" s="78"/>
      <c r="N148" s="77"/>
      <c r="O148" s="79"/>
      <c r="P148" s="80"/>
      <c r="Q148" s="81"/>
      <c r="R148" s="81"/>
      <c r="S148" s="80"/>
      <c r="T148" s="80"/>
      <c r="U148" s="81"/>
      <c r="V148" s="81"/>
      <c r="W148" s="80"/>
      <c r="X148" s="82"/>
      <c r="Y148" s="77"/>
      <c r="Z148" s="77"/>
      <c r="AA148" s="82"/>
      <c r="AB148" s="82"/>
      <c r="AC148" s="77"/>
      <c r="AD148" s="77"/>
      <c r="AE148" s="83"/>
      <c r="AF148" s="83"/>
      <c r="AG148" s="77"/>
      <c r="AH148" s="82"/>
      <c r="AI148" s="82"/>
      <c r="AJ148" s="82"/>
      <c r="AK148" s="73"/>
      <c r="AL148" s="73"/>
      <c r="AM148" s="84"/>
      <c r="AN148" s="80"/>
      <c r="AO148" s="73"/>
      <c r="AP148" s="84"/>
      <c r="AQ148" s="80"/>
      <c r="AR148" s="80"/>
      <c r="AS148" s="84"/>
      <c r="AT148" s="73"/>
      <c r="AU148" s="73"/>
      <c r="AV148" s="84"/>
      <c r="AW148" s="84"/>
      <c r="AX148" s="84"/>
      <c r="AY148" s="84"/>
      <c r="AZ148" s="84"/>
      <c r="BA148" s="84"/>
      <c r="BB148" s="84"/>
      <c r="BC148" s="42"/>
    </row>
    <row r="149" spans="1:55" ht="12.75">
      <c r="A149" s="67"/>
      <c r="B149" s="67"/>
      <c r="C149" s="67"/>
      <c r="D149" s="76"/>
      <c r="E149" s="73"/>
      <c r="F149" s="73"/>
      <c r="G149" s="73"/>
      <c r="H149" s="74"/>
      <c r="I149" s="74"/>
      <c r="J149" s="75"/>
      <c r="K149" s="76"/>
      <c r="L149" s="82"/>
      <c r="M149" s="78"/>
      <c r="N149" s="77"/>
      <c r="O149" s="79"/>
      <c r="P149" s="80"/>
      <c r="Q149" s="81"/>
      <c r="R149" s="81"/>
      <c r="S149" s="80"/>
      <c r="T149" s="80"/>
      <c r="U149" s="81"/>
      <c r="V149" s="81"/>
      <c r="W149" s="80"/>
      <c r="X149" s="82"/>
      <c r="Y149" s="77"/>
      <c r="Z149" s="77"/>
      <c r="AA149" s="82"/>
      <c r="AB149" s="82"/>
      <c r="AC149" s="77"/>
      <c r="AD149" s="77"/>
      <c r="AE149" s="83"/>
      <c r="AF149" s="83"/>
      <c r="AG149" s="77"/>
      <c r="AH149" s="82"/>
      <c r="AI149" s="82"/>
      <c r="AJ149" s="82"/>
      <c r="AK149" s="73"/>
      <c r="AL149" s="73"/>
      <c r="AM149" s="84"/>
      <c r="AN149" s="80"/>
      <c r="AO149" s="73"/>
      <c r="AP149" s="84"/>
      <c r="AQ149" s="80"/>
      <c r="AR149" s="80"/>
      <c r="AS149" s="84"/>
      <c r="AT149" s="73"/>
      <c r="AU149" s="73"/>
      <c r="AV149" s="84"/>
      <c r="AW149" s="84"/>
      <c r="AX149" s="84"/>
      <c r="AY149" s="84"/>
      <c r="AZ149" s="84"/>
      <c r="BA149" s="84"/>
      <c r="BB149" s="84"/>
      <c r="BC149" s="42"/>
    </row>
    <row r="150" spans="1:55" ht="12.75">
      <c r="A150" s="67"/>
      <c r="B150" s="67"/>
      <c r="C150" s="67"/>
      <c r="D150" s="76"/>
      <c r="E150" s="73"/>
      <c r="F150" s="73"/>
      <c r="G150" s="73"/>
      <c r="H150" s="74"/>
      <c r="I150" s="74"/>
      <c r="J150" s="75"/>
      <c r="K150" s="76"/>
      <c r="L150" s="82"/>
      <c r="M150" s="78"/>
      <c r="N150" s="77"/>
      <c r="O150" s="79"/>
      <c r="P150" s="80"/>
      <c r="Q150" s="81"/>
      <c r="R150" s="81"/>
      <c r="S150" s="80"/>
      <c r="T150" s="80"/>
      <c r="U150" s="81"/>
      <c r="V150" s="81"/>
      <c r="W150" s="80"/>
      <c r="X150" s="82"/>
      <c r="Y150" s="77"/>
      <c r="Z150" s="77"/>
      <c r="AA150" s="82"/>
      <c r="AB150" s="82"/>
      <c r="AC150" s="77"/>
      <c r="AD150" s="77"/>
      <c r="AE150" s="83"/>
      <c r="AF150" s="83"/>
      <c r="AG150" s="77"/>
      <c r="AH150" s="82"/>
      <c r="AI150" s="82"/>
      <c r="AJ150" s="82"/>
      <c r="AK150" s="73"/>
      <c r="AL150" s="73"/>
      <c r="AM150" s="84"/>
      <c r="AN150" s="80"/>
      <c r="AO150" s="73"/>
      <c r="AP150" s="84"/>
      <c r="AQ150" s="80"/>
      <c r="AR150" s="80"/>
      <c r="AS150" s="84"/>
      <c r="AT150" s="73"/>
      <c r="AU150" s="73"/>
      <c r="AV150" s="84"/>
      <c r="AW150" s="84"/>
      <c r="AX150" s="84"/>
      <c r="AY150" s="84"/>
      <c r="AZ150" s="84"/>
      <c r="BA150" s="84"/>
      <c r="BB150" s="84"/>
      <c r="BC150" s="42"/>
    </row>
    <row r="151" spans="1:55" ht="12.75">
      <c r="A151" s="67"/>
      <c r="B151" s="67"/>
      <c r="C151" s="67"/>
      <c r="D151" s="76"/>
      <c r="E151" s="73"/>
      <c r="F151" s="73"/>
      <c r="G151" s="73"/>
      <c r="H151" s="74"/>
      <c r="I151" s="74"/>
      <c r="J151" s="75"/>
      <c r="K151" s="76"/>
      <c r="L151" s="82"/>
      <c r="M151" s="78"/>
      <c r="N151" s="77"/>
      <c r="O151" s="79"/>
      <c r="P151" s="80"/>
      <c r="Q151" s="81"/>
      <c r="R151" s="81"/>
      <c r="S151" s="80"/>
      <c r="T151" s="80"/>
      <c r="U151" s="81"/>
      <c r="V151" s="81"/>
      <c r="W151" s="80"/>
      <c r="X151" s="82"/>
      <c r="Y151" s="77"/>
      <c r="Z151" s="77"/>
      <c r="AA151" s="82"/>
      <c r="AB151" s="82"/>
      <c r="AC151" s="77"/>
      <c r="AD151" s="77"/>
      <c r="AE151" s="83"/>
      <c r="AF151" s="83"/>
      <c r="AG151" s="77"/>
      <c r="AH151" s="82"/>
      <c r="AI151" s="82"/>
      <c r="AJ151" s="82"/>
      <c r="AK151" s="73"/>
      <c r="AL151" s="73"/>
      <c r="AM151" s="84"/>
      <c r="AN151" s="80"/>
      <c r="AO151" s="73"/>
      <c r="AP151" s="84"/>
      <c r="AQ151" s="80"/>
      <c r="AR151" s="80"/>
      <c r="AS151" s="84"/>
      <c r="AT151" s="73"/>
      <c r="AU151" s="73"/>
      <c r="AV151" s="84"/>
      <c r="AW151" s="84"/>
      <c r="AX151" s="84"/>
      <c r="AY151" s="84"/>
      <c r="AZ151" s="84"/>
      <c r="BA151" s="84"/>
      <c r="BB151" s="84"/>
      <c r="BC151" s="42"/>
    </row>
    <row r="152" spans="1:55" ht="12.75">
      <c r="A152" s="67"/>
      <c r="B152" s="67"/>
      <c r="C152" s="67"/>
      <c r="D152" s="76"/>
      <c r="E152" s="73"/>
      <c r="F152" s="73"/>
      <c r="G152" s="73"/>
      <c r="H152" s="74"/>
      <c r="I152" s="74"/>
      <c r="J152" s="75"/>
      <c r="K152" s="76"/>
      <c r="L152" s="82"/>
      <c r="M152" s="78"/>
      <c r="N152" s="77"/>
      <c r="O152" s="79"/>
      <c r="P152" s="80"/>
      <c r="Q152" s="81"/>
      <c r="R152" s="81"/>
      <c r="S152" s="80"/>
      <c r="T152" s="80"/>
      <c r="U152" s="81"/>
      <c r="V152" s="81"/>
      <c r="W152" s="80"/>
      <c r="X152" s="82"/>
      <c r="Y152" s="77"/>
      <c r="Z152" s="77"/>
      <c r="AA152" s="82"/>
      <c r="AB152" s="82"/>
      <c r="AC152" s="77"/>
      <c r="AD152" s="77"/>
      <c r="AE152" s="83"/>
      <c r="AF152" s="83"/>
      <c r="AG152" s="77"/>
      <c r="AH152" s="82"/>
      <c r="AI152" s="82"/>
      <c r="AJ152" s="82"/>
      <c r="AK152" s="73"/>
      <c r="AL152" s="73"/>
      <c r="AM152" s="84"/>
      <c r="AN152" s="80"/>
      <c r="AO152" s="73"/>
      <c r="AP152" s="84"/>
      <c r="AQ152" s="80"/>
      <c r="AR152" s="80"/>
      <c r="AS152" s="84"/>
      <c r="AT152" s="73"/>
      <c r="AU152" s="73"/>
      <c r="AV152" s="84"/>
      <c r="AW152" s="84"/>
      <c r="AX152" s="84"/>
      <c r="AY152" s="84"/>
      <c r="AZ152" s="84"/>
      <c r="BA152" s="84"/>
      <c r="BB152" s="84"/>
      <c r="BC152" s="42"/>
    </row>
    <row r="153" spans="1:55" ht="12.75">
      <c r="A153" s="67"/>
      <c r="B153" s="67"/>
      <c r="C153" s="67"/>
      <c r="D153" s="76"/>
      <c r="E153" s="76"/>
      <c r="F153" s="76"/>
      <c r="G153" s="76"/>
      <c r="H153" s="74"/>
      <c r="I153" s="74"/>
      <c r="J153" s="75"/>
      <c r="K153" s="76"/>
      <c r="L153" s="77"/>
      <c r="M153" s="78"/>
      <c r="N153" s="77"/>
      <c r="O153" s="79"/>
      <c r="P153" s="80"/>
      <c r="Q153" s="81"/>
      <c r="R153" s="81"/>
      <c r="S153" s="80"/>
      <c r="T153" s="80"/>
      <c r="U153" s="81"/>
      <c r="V153" s="81"/>
      <c r="W153" s="80"/>
      <c r="X153" s="82"/>
      <c r="Y153" s="77"/>
      <c r="Z153" s="77"/>
      <c r="AA153" s="82"/>
      <c r="AB153" s="82"/>
      <c r="AC153" s="77"/>
      <c r="AD153" s="77"/>
      <c r="AE153" s="83"/>
      <c r="AF153" s="83"/>
      <c r="AG153" s="77"/>
      <c r="AH153" s="82"/>
      <c r="AI153" s="82"/>
      <c r="AJ153" s="82"/>
      <c r="AK153" s="73"/>
      <c r="AL153" s="73"/>
      <c r="AM153" s="84"/>
      <c r="AN153" s="80"/>
      <c r="AO153" s="73"/>
      <c r="AP153" s="84"/>
      <c r="AQ153" s="80"/>
      <c r="AR153" s="80"/>
      <c r="AS153" s="84"/>
      <c r="AT153" s="73"/>
      <c r="AU153" s="73"/>
      <c r="AV153" s="84"/>
      <c r="AW153" s="84"/>
      <c r="AX153" s="84"/>
      <c r="AY153" s="84"/>
      <c r="AZ153" s="84"/>
      <c r="BA153" s="84"/>
      <c r="BB153" s="84"/>
      <c r="BC153" s="42"/>
    </row>
    <row r="154" spans="1:55" ht="12.75">
      <c r="A154" s="67"/>
      <c r="B154" s="67"/>
      <c r="C154" s="67"/>
      <c r="D154" s="76"/>
      <c r="E154" s="76"/>
      <c r="F154" s="76"/>
      <c r="G154" s="76"/>
      <c r="H154" s="74"/>
      <c r="I154" s="74"/>
      <c r="J154" s="75"/>
      <c r="K154" s="76"/>
      <c r="L154" s="77"/>
      <c r="M154" s="78"/>
      <c r="N154" s="77"/>
      <c r="O154" s="79"/>
      <c r="P154" s="80"/>
      <c r="Q154" s="81"/>
      <c r="R154" s="81"/>
      <c r="S154" s="80"/>
      <c r="T154" s="80"/>
      <c r="U154" s="72"/>
      <c r="V154" s="72"/>
      <c r="W154" s="80"/>
      <c r="X154" s="82"/>
      <c r="Y154" s="77"/>
      <c r="Z154" s="77"/>
      <c r="AA154" s="82"/>
      <c r="AB154" s="82"/>
      <c r="AC154" s="77"/>
      <c r="AD154" s="77"/>
      <c r="AE154" s="83"/>
      <c r="AF154" s="83"/>
      <c r="AG154" s="77"/>
      <c r="AH154" s="82"/>
      <c r="AI154" s="82"/>
      <c r="AJ154" s="82"/>
      <c r="AK154" s="73"/>
      <c r="AL154" s="73"/>
      <c r="AM154" s="84"/>
      <c r="AN154" s="80"/>
      <c r="AO154" s="73"/>
      <c r="AP154" s="84"/>
      <c r="AQ154" s="80"/>
      <c r="AR154" s="80"/>
      <c r="AS154" s="84"/>
      <c r="AT154" s="73"/>
      <c r="AU154" s="73"/>
      <c r="AV154" s="84"/>
      <c r="AW154" s="84"/>
      <c r="AX154" s="84"/>
      <c r="AY154" s="84"/>
      <c r="AZ154" s="84"/>
      <c r="BA154" s="84"/>
      <c r="BB154" s="84"/>
      <c r="BC154" s="42"/>
    </row>
    <row r="155" spans="1:55" ht="12.75">
      <c r="A155" s="67"/>
      <c r="B155" s="67"/>
      <c r="C155" s="67"/>
      <c r="D155" s="76"/>
      <c r="E155" s="76"/>
      <c r="F155" s="76"/>
      <c r="G155" s="76"/>
      <c r="H155" s="68"/>
      <c r="I155" s="68"/>
      <c r="J155" s="69"/>
      <c r="K155" s="76"/>
      <c r="L155" s="77"/>
      <c r="M155" s="78"/>
      <c r="N155" s="77"/>
      <c r="O155" s="79"/>
      <c r="P155" s="80"/>
      <c r="Q155" s="81"/>
      <c r="R155" s="81"/>
      <c r="S155" s="80"/>
      <c r="T155" s="80"/>
      <c r="U155" s="72"/>
      <c r="V155" s="72"/>
      <c r="W155" s="80"/>
      <c r="X155" s="82"/>
      <c r="Y155" s="77"/>
      <c r="Z155" s="77"/>
      <c r="AA155" s="82"/>
      <c r="AB155" s="82"/>
      <c r="AC155" s="77"/>
      <c r="AD155" s="77"/>
      <c r="AE155" s="83"/>
      <c r="AF155" s="83"/>
      <c r="AG155" s="77"/>
      <c r="AH155" s="82"/>
      <c r="AI155" s="82"/>
      <c r="AJ155" s="82"/>
      <c r="AK155" s="73"/>
      <c r="AL155" s="73"/>
      <c r="AM155" s="84"/>
      <c r="AN155" s="80"/>
      <c r="AO155" s="73"/>
      <c r="AP155" s="84"/>
      <c r="AQ155" s="80"/>
      <c r="AR155" s="80"/>
      <c r="AS155" s="84"/>
      <c r="AT155" s="73"/>
      <c r="AU155" s="73"/>
      <c r="AV155" s="84"/>
      <c r="AW155" s="84"/>
      <c r="AX155" s="84"/>
      <c r="AY155" s="84"/>
      <c r="AZ155" s="84"/>
      <c r="BA155" s="84"/>
      <c r="BB155" s="84"/>
      <c r="BC155" s="42"/>
    </row>
    <row r="156" spans="1:55" ht="12.75">
      <c r="A156" s="67"/>
      <c r="B156" s="67"/>
      <c r="C156" s="67"/>
      <c r="D156" s="76"/>
      <c r="E156" s="76"/>
      <c r="F156" s="76"/>
      <c r="G156" s="76"/>
      <c r="H156" s="68"/>
      <c r="I156" s="68"/>
      <c r="J156" s="69"/>
      <c r="K156" s="76"/>
      <c r="L156" s="77"/>
      <c r="M156" s="78"/>
      <c r="N156" s="77"/>
      <c r="O156" s="79"/>
      <c r="P156" s="80"/>
      <c r="Q156" s="81"/>
      <c r="R156" s="81"/>
      <c r="S156" s="80"/>
      <c r="T156" s="80"/>
      <c r="U156" s="72"/>
      <c r="V156" s="72"/>
      <c r="W156" s="80"/>
      <c r="X156" s="82"/>
      <c r="Y156" s="77"/>
      <c r="Z156" s="77"/>
      <c r="AA156" s="82"/>
      <c r="AB156" s="82"/>
      <c r="AC156" s="77"/>
      <c r="AD156" s="77"/>
      <c r="AE156" s="83"/>
      <c r="AF156" s="83"/>
      <c r="AG156" s="77"/>
      <c r="AH156" s="82"/>
      <c r="AI156" s="82"/>
      <c r="AJ156" s="82"/>
      <c r="AK156" s="73"/>
      <c r="AL156" s="73"/>
      <c r="AM156" s="84"/>
      <c r="AN156" s="80"/>
      <c r="AO156" s="73"/>
      <c r="AP156" s="84"/>
      <c r="AQ156" s="80"/>
      <c r="AR156" s="80"/>
      <c r="AS156" s="84"/>
      <c r="AT156" s="73"/>
      <c r="AU156" s="73"/>
      <c r="AV156" s="84"/>
      <c r="AW156" s="84"/>
      <c r="AX156" s="84"/>
      <c r="AY156" s="84"/>
      <c r="AZ156" s="84"/>
      <c r="BA156" s="84"/>
      <c r="BB156" s="84"/>
      <c r="BC156" s="42"/>
    </row>
    <row r="157" spans="1:55" ht="12.75">
      <c r="A157" s="67"/>
      <c r="B157" s="67"/>
      <c r="C157" s="67"/>
      <c r="D157" s="76"/>
      <c r="E157" s="76"/>
      <c r="F157" s="76"/>
      <c r="G157" s="76"/>
      <c r="H157" s="68"/>
      <c r="I157" s="68"/>
      <c r="J157" s="69"/>
      <c r="K157" s="76"/>
      <c r="L157" s="77"/>
      <c r="M157" s="78"/>
      <c r="N157" s="77"/>
      <c r="O157" s="79"/>
      <c r="P157" s="80"/>
      <c r="Q157" s="81"/>
      <c r="R157" s="81"/>
      <c r="S157" s="80"/>
      <c r="T157" s="80"/>
      <c r="U157" s="72"/>
      <c r="V157" s="72"/>
      <c r="W157" s="80"/>
      <c r="X157" s="82"/>
      <c r="Y157" s="77"/>
      <c r="Z157" s="77"/>
      <c r="AA157" s="82"/>
      <c r="AB157" s="82"/>
      <c r="AC157" s="77"/>
      <c r="AD157" s="77"/>
      <c r="AE157" s="83"/>
      <c r="AF157" s="83"/>
      <c r="AG157" s="77"/>
      <c r="AH157" s="82"/>
      <c r="AI157" s="82"/>
      <c r="AJ157" s="82"/>
      <c r="AK157" s="73"/>
      <c r="AL157" s="73"/>
      <c r="AM157" s="84"/>
      <c r="AN157" s="80"/>
      <c r="AO157" s="73"/>
      <c r="AP157" s="84"/>
      <c r="AQ157" s="80"/>
      <c r="AR157" s="80"/>
      <c r="AS157" s="84"/>
      <c r="AT157" s="73"/>
      <c r="AU157" s="73"/>
      <c r="AV157" s="84"/>
      <c r="AW157" s="84"/>
      <c r="AX157" s="84"/>
      <c r="AY157" s="84"/>
      <c r="AZ157" s="84"/>
      <c r="BA157" s="84"/>
      <c r="BB157" s="84"/>
      <c r="BC157" s="42"/>
    </row>
    <row r="158" spans="1:55" ht="12.75">
      <c r="A158" s="67"/>
      <c r="B158" s="67"/>
      <c r="C158" s="67"/>
      <c r="D158" s="76"/>
      <c r="E158" s="76"/>
      <c r="F158" s="76"/>
      <c r="G158" s="76"/>
      <c r="H158" s="68"/>
      <c r="I158" s="68"/>
      <c r="J158" s="69"/>
      <c r="K158" s="76"/>
      <c r="L158" s="77"/>
      <c r="M158" s="78"/>
      <c r="N158" s="77"/>
      <c r="O158" s="79"/>
      <c r="P158" s="80"/>
      <c r="Q158" s="81"/>
      <c r="R158" s="81"/>
      <c r="S158" s="80"/>
      <c r="T158" s="80"/>
      <c r="U158" s="72"/>
      <c r="V158" s="72"/>
      <c r="W158" s="80"/>
      <c r="X158" s="82"/>
      <c r="Y158" s="77"/>
      <c r="Z158" s="77"/>
      <c r="AA158" s="82"/>
      <c r="AB158" s="82"/>
      <c r="AC158" s="77"/>
      <c r="AD158" s="77"/>
      <c r="AE158" s="83"/>
      <c r="AF158" s="83"/>
      <c r="AG158" s="77"/>
      <c r="AH158" s="82"/>
      <c r="AI158" s="82"/>
      <c r="AJ158" s="82"/>
      <c r="AK158" s="73"/>
      <c r="AL158" s="73"/>
      <c r="AM158" s="84"/>
      <c r="AN158" s="80"/>
      <c r="AO158" s="73"/>
      <c r="AP158" s="84"/>
      <c r="AQ158" s="80"/>
      <c r="AR158" s="80"/>
      <c r="AS158" s="84"/>
      <c r="AT158" s="73"/>
      <c r="AU158" s="73"/>
      <c r="AV158" s="84"/>
      <c r="AW158" s="84"/>
      <c r="AX158" s="84"/>
      <c r="AY158" s="84"/>
      <c r="AZ158" s="84"/>
      <c r="BA158" s="84"/>
      <c r="BB158" s="84"/>
      <c r="BC158" s="42"/>
    </row>
    <row r="159" spans="1:55" ht="12.75">
      <c r="A159" s="67"/>
      <c r="B159" s="67"/>
      <c r="C159" s="67"/>
      <c r="D159" s="76"/>
      <c r="E159" s="76"/>
      <c r="F159" s="76"/>
      <c r="G159" s="76"/>
      <c r="H159" s="68"/>
      <c r="I159" s="68"/>
      <c r="J159" s="69"/>
      <c r="K159" s="76"/>
      <c r="L159" s="70"/>
      <c r="M159" s="71"/>
      <c r="N159" s="70"/>
      <c r="O159" s="79"/>
      <c r="P159" s="80"/>
      <c r="Q159" s="81"/>
      <c r="R159" s="81"/>
      <c r="S159" s="80"/>
      <c r="T159" s="80"/>
      <c r="U159" s="72"/>
      <c r="V159" s="72"/>
      <c r="W159" s="80"/>
      <c r="X159" s="82"/>
      <c r="Y159" s="77"/>
      <c r="Z159" s="77"/>
      <c r="AA159" s="82"/>
      <c r="AB159" s="82"/>
      <c r="AC159" s="77"/>
      <c r="AD159" s="77"/>
      <c r="AE159" s="83"/>
      <c r="AF159" s="83"/>
      <c r="AG159" s="77"/>
      <c r="AH159" s="82"/>
      <c r="AI159" s="82"/>
      <c r="AJ159" s="82"/>
      <c r="AK159" s="73"/>
      <c r="AL159" s="73"/>
      <c r="AM159" s="84"/>
      <c r="AN159" s="80"/>
      <c r="AO159" s="73"/>
      <c r="AP159" s="84"/>
      <c r="AQ159" s="80"/>
      <c r="AR159" s="80"/>
      <c r="AS159" s="84"/>
      <c r="AT159" s="73"/>
      <c r="AU159" s="73"/>
      <c r="AV159" s="84"/>
      <c r="AW159" s="84"/>
      <c r="AX159" s="84"/>
      <c r="AY159" s="84"/>
      <c r="AZ159" s="84"/>
      <c r="BA159" s="84"/>
      <c r="BB159" s="84"/>
      <c r="BC159" s="42"/>
    </row>
    <row r="160" spans="1:55" ht="12.75">
      <c r="A160" s="67"/>
      <c r="B160" s="67"/>
      <c r="C160" s="67"/>
      <c r="D160" s="76"/>
      <c r="E160" s="76"/>
      <c r="F160" s="76"/>
      <c r="G160" s="76"/>
      <c r="H160" s="68"/>
      <c r="I160" s="68"/>
      <c r="J160" s="69"/>
      <c r="K160" s="76"/>
      <c r="L160" s="70"/>
      <c r="M160" s="71"/>
      <c r="N160" s="70"/>
      <c r="O160" s="79"/>
      <c r="P160" s="80"/>
      <c r="Q160" s="81"/>
      <c r="R160" s="81"/>
      <c r="S160" s="80"/>
      <c r="T160" s="80"/>
      <c r="U160" s="72"/>
      <c r="V160" s="72"/>
      <c r="W160" s="80"/>
      <c r="X160" s="82"/>
      <c r="Y160" s="77"/>
      <c r="Z160" s="77"/>
      <c r="AA160" s="82"/>
      <c r="AB160" s="82"/>
      <c r="AC160" s="77"/>
      <c r="AD160" s="77"/>
      <c r="AE160" s="83"/>
      <c r="AF160" s="83"/>
      <c r="AG160" s="77"/>
      <c r="AH160" s="82"/>
      <c r="AI160" s="82"/>
      <c r="AJ160" s="82"/>
      <c r="AK160" s="73"/>
      <c r="AL160" s="73"/>
      <c r="AM160" s="84"/>
      <c r="AN160" s="80"/>
      <c r="AO160" s="73"/>
      <c r="AP160" s="84"/>
      <c r="AQ160" s="80"/>
      <c r="AR160" s="80"/>
      <c r="AS160" s="84"/>
      <c r="AT160" s="73"/>
      <c r="AU160" s="73"/>
      <c r="AV160" s="84"/>
      <c r="AW160" s="84"/>
      <c r="AX160" s="84"/>
      <c r="AY160" s="84"/>
      <c r="AZ160" s="84"/>
      <c r="BA160" s="84"/>
      <c r="BB160" s="84"/>
      <c r="BC160" s="42"/>
    </row>
    <row r="161" spans="1:55" ht="12.75">
      <c r="A161" s="67"/>
      <c r="B161" s="67"/>
      <c r="C161" s="67"/>
      <c r="D161" s="76"/>
      <c r="E161" s="76"/>
      <c r="F161" s="76"/>
      <c r="G161" s="76"/>
      <c r="H161" s="68"/>
      <c r="I161" s="68"/>
      <c r="J161" s="69"/>
      <c r="K161" s="76"/>
      <c r="L161" s="70"/>
      <c r="M161" s="71"/>
      <c r="N161" s="70"/>
      <c r="O161" s="79"/>
      <c r="P161" s="80"/>
      <c r="Q161" s="81"/>
      <c r="R161" s="81"/>
      <c r="S161" s="80"/>
      <c r="T161" s="80"/>
      <c r="U161" s="72"/>
      <c r="V161" s="72"/>
      <c r="W161" s="80"/>
      <c r="X161" s="82"/>
      <c r="Y161" s="70"/>
      <c r="Z161" s="70"/>
      <c r="AA161" s="82"/>
      <c r="AB161" s="82"/>
      <c r="AC161" s="77"/>
      <c r="AD161" s="77"/>
      <c r="AE161" s="83"/>
      <c r="AF161" s="83"/>
      <c r="AG161" s="77"/>
      <c r="AH161" s="82"/>
      <c r="AI161" s="82"/>
      <c r="AJ161" s="82"/>
      <c r="AK161" s="73"/>
      <c r="AL161" s="73"/>
      <c r="AM161" s="84"/>
      <c r="AN161" s="80"/>
      <c r="AO161" s="73"/>
      <c r="AP161" s="84"/>
      <c r="AQ161" s="80"/>
      <c r="AR161" s="80"/>
      <c r="AS161" s="84"/>
      <c r="AT161" s="73"/>
      <c r="AU161" s="73"/>
      <c r="AV161" s="84"/>
      <c r="AW161" s="84"/>
      <c r="AX161" s="84"/>
      <c r="AY161" s="84"/>
      <c r="AZ161" s="84"/>
      <c r="BA161" s="84"/>
      <c r="BB161" s="84"/>
      <c r="BC161" s="42"/>
    </row>
    <row r="162" spans="1:55" ht="12.75">
      <c r="A162" s="67"/>
      <c r="B162" s="67"/>
      <c r="C162" s="67"/>
      <c r="D162" s="76"/>
      <c r="E162" s="76"/>
      <c r="F162" s="76"/>
      <c r="G162" s="76"/>
      <c r="H162" s="68"/>
      <c r="I162" s="68"/>
      <c r="J162" s="69"/>
      <c r="K162" s="76"/>
      <c r="L162" s="70"/>
      <c r="M162" s="71"/>
      <c r="N162" s="70"/>
      <c r="O162" s="79"/>
      <c r="P162" s="80"/>
      <c r="Q162" s="81"/>
      <c r="R162" s="81"/>
      <c r="S162" s="80"/>
      <c r="T162" s="80"/>
      <c r="U162" s="72"/>
      <c r="V162" s="72"/>
      <c r="W162" s="80"/>
      <c r="X162" s="82"/>
      <c r="Y162" s="70"/>
      <c r="Z162" s="70"/>
      <c r="AA162" s="82"/>
      <c r="AB162" s="82"/>
      <c r="AC162" s="77"/>
      <c r="AD162" s="77"/>
      <c r="AE162" s="83"/>
      <c r="AF162" s="83"/>
      <c r="AG162" s="77"/>
      <c r="AH162" s="82"/>
      <c r="AI162" s="82"/>
      <c r="AJ162" s="82"/>
      <c r="AK162" s="73"/>
      <c r="AL162" s="73"/>
      <c r="AM162" s="84"/>
      <c r="AN162" s="80"/>
      <c r="AO162" s="73"/>
      <c r="AP162" s="84"/>
      <c r="AQ162" s="80"/>
      <c r="AR162" s="80"/>
      <c r="AS162" s="84"/>
      <c r="AT162" s="73"/>
      <c r="AU162" s="73"/>
      <c r="AV162" s="84"/>
      <c r="AW162" s="84"/>
      <c r="AX162" s="84"/>
      <c r="AY162" s="84"/>
      <c r="AZ162" s="84"/>
      <c r="BA162" s="84"/>
      <c r="BB162" s="84"/>
      <c r="BC162" s="42"/>
    </row>
    <row r="163" spans="1:55" ht="12.75">
      <c r="A163" s="67"/>
      <c r="B163" s="67"/>
      <c r="C163" s="67"/>
      <c r="D163" s="76"/>
      <c r="E163" s="76"/>
      <c r="F163" s="76"/>
      <c r="G163" s="76"/>
      <c r="H163" s="68"/>
      <c r="I163" s="68"/>
      <c r="J163" s="69"/>
      <c r="K163" s="76"/>
      <c r="L163" s="70"/>
      <c r="M163" s="71"/>
      <c r="N163" s="70"/>
      <c r="O163" s="79"/>
      <c r="P163" s="80"/>
      <c r="Q163" s="72"/>
      <c r="R163" s="72"/>
      <c r="S163" s="80"/>
      <c r="T163" s="80"/>
      <c r="U163" s="72"/>
      <c r="V163" s="72"/>
      <c r="W163" s="80"/>
      <c r="X163" s="82"/>
      <c r="Y163" s="70"/>
      <c r="Z163" s="70"/>
      <c r="AA163" s="82"/>
      <c r="AB163" s="82"/>
      <c r="AC163" s="77"/>
      <c r="AD163" s="77"/>
      <c r="AE163" s="83"/>
      <c r="AF163" s="83"/>
      <c r="AG163" s="77"/>
      <c r="AH163" s="70"/>
      <c r="AI163" s="70"/>
      <c r="AJ163" s="82"/>
      <c r="AK163" s="73"/>
      <c r="AL163" s="73"/>
      <c r="AM163" s="67"/>
      <c r="AN163" s="80"/>
      <c r="AO163" s="73"/>
      <c r="AP163" s="84"/>
      <c r="AQ163" s="80"/>
      <c r="AR163" s="80"/>
      <c r="AS163" s="84"/>
      <c r="AT163" s="73"/>
      <c r="AU163" s="73"/>
      <c r="AV163" s="84"/>
      <c r="AW163" s="84"/>
      <c r="AX163" s="84"/>
      <c r="AY163" s="84"/>
      <c r="AZ163" s="84"/>
      <c r="BA163" s="84"/>
      <c r="BB163" s="84"/>
      <c r="BC163" s="42"/>
    </row>
    <row r="164" spans="1:55" ht="12.75">
      <c r="A164" s="67"/>
      <c r="B164" s="67"/>
      <c r="C164" s="67"/>
      <c r="D164" s="76"/>
      <c r="E164" s="76"/>
      <c r="F164" s="76"/>
      <c r="G164" s="76"/>
      <c r="H164" s="68"/>
      <c r="I164" s="68"/>
      <c r="J164" s="69"/>
      <c r="K164" s="76"/>
      <c r="L164" s="70"/>
      <c r="M164" s="71"/>
      <c r="N164" s="70"/>
      <c r="O164" s="79"/>
      <c r="P164" s="80"/>
      <c r="Q164" s="72"/>
      <c r="R164" s="72"/>
      <c r="S164" s="80"/>
      <c r="T164" s="80"/>
      <c r="U164" s="72"/>
      <c r="V164" s="72"/>
      <c r="W164" s="80"/>
      <c r="X164" s="82"/>
      <c r="Y164" s="70"/>
      <c r="Z164" s="70"/>
      <c r="AA164" s="82"/>
      <c r="AB164" s="82"/>
      <c r="AC164" s="77"/>
      <c r="AD164" s="77"/>
      <c r="AE164" s="83"/>
      <c r="AF164" s="83"/>
      <c r="AG164" s="77"/>
      <c r="AH164" s="70"/>
      <c r="AI164" s="70"/>
      <c r="AJ164" s="82"/>
      <c r="AK164" s="73"/>
      <c r="AL164" s="73"/>
      <c r="AM164" s="67"/>
      <c r="AN164" s="80"/>
      <c r="AO164" s="73"/>
      <c r="AP164" s="84"/>
      <c r="AQ164" s="80"/>
      <c r="AR164" s="80"/>
      <c r="AS164" s="84"/>
      <c r="AT164" s="73"/>
      <c r="AU164" s="73"/>
      <c r="AV164" s="84"/>
      <c r="AW164" s="84"/>
      <c r="AX164" s="84"/>
      <c r="AY164" s="84"/>
      <c r="AZ164" s="84"/>
      <c r="BA164" s="84"/>
      <c r="BB164" s="84"/>
      <c r="BC164" s="42"/>
    </row>
    <row r="165" spans="1:55" ht="12.75">
      <c r="A165" s="67"/>
      <c r="B165" s="67"/>
      <c r="C165" s="67"/>
      <c r="D165" s="76"/>
      <c r="E165" s="76"/>
      <c r="F165" s="76"/>
      <c r="G165" s="76"/>
      <c r="H165" s="68"/>
      <c r="I165" s="68"/>
      <c r="J165" s="69"/>
      <c r="K165" s="76"/>
      <c r="L165" s="70"/>
      <c r="M165" s="71"/>
      <c r="N165" s="70"/>
      <c r="O165" s="79"/>
      <c r="P165" s="80"/>
      <c r="Q165" s="72"/>
      <c r="R165" s="72"/>
      <c r="S165" s="80"/>
      <c r="T165" s="80"/>
      <c r="U165" s="72"/>
      <c r="V165" s="72"/>
      <c r="W165" s="80"/>
      <c r="X165" s="82"/>
      <c r="Y165" s="70"/>
      <c r="Z165" s="70"/>
      <c r="AA165" s="82"/>
      <c r="AB165" s="82"/>
      <c r="AC165" s="77"/>
      <c r="AD165" s="77"/>
      <c r="AE165" s="83"/>
      <c r="AF165" s="83"/>
      <c r="AG165" s="77"/>
      <c r="AH165" s="70"/>
      <c r="AI165" s="70"/>
      <c r="AJ165" s="82"/>
      <c r="AK165" s="73"/>
      <c r="AL165" s="73"/>
      <c r="AM165" s="67"/>
      <c r="AN165" s="80"/>
      <c r="AO165" s="73"/>
      <c r="AP165" s="84"/>
      <c r="AQ165" s="80"/>
      <c r="AR165" s="80"/>
      <c r="AS165" s="84"/>
      <c r="AT165" s="73"/>
      <c r="AU165" s="73"/>
      <c r="AV165" s="84"/>
      <c r="AW165" s="84"/>
      <c r="AX165" s="84"/>
      <c r="AY165" s="84"/>
      <c r="AZ165" s="84"/>
      <c r="BA165" s="84"/>
      <c r="BB165" s="84"/>
      <c r="BC165" s="42"/>
    </row>
    <row r="166" spans="1:55" ht="12.75">
      <c r="A166" s="67"/>
      <c r="B166" s="67"/>
      <c r="C166" s="67"/>
      <c r="D166" s="76"/>
      <c r="E166" s="76"/>
      <c r="F166" s="76"/>
      <c r="G166" s="76"/>
      <c r="H166" s="68"/>
      <c r="I166" s="68"/>
      <c r="J166" s="69"/>
      <c r="K166" s="76"/>
      <c r="L166" s="70"/>
      <c r="M166" s="71"/>
      <c r="N166" s="70"/>
      <c r="O166" s="79"/>
      <c r="P166" s="80"/>
      <c r="Q166" s="72"/>
      <c r="R166" s="72"/>
      <c r="S166" s="80"/>
      <c r="T166" s="80"/>
      <c r="U166" s="72"/>
      <c r="V166" s="72"/>
      <c r="W166" s="72"/>
      <c r="X166" s="70"/>
      <c r="Y166" s="70"/>
      <c r="Z166" s="70"/>
      <c r="AA166" s="82"/>
      <c r="AB166" s="82"/>
      <c r="AC166" s="77"/>
      <c r="AD166" s="77"/>
      <c r="AE166" s="83"/>
      <c r="AF166" s="83"/>
      <c r="AG166" s="77"/>
      <c r="AH166" s="70"/>
      <c r="AI166" s="70"/>
      <c r="AJ166" s="82"/>
      <c r="AK166" s="73"/>
      <c r="AL166" s="73"/>
      <c r="AM166" s="67"/>
      <c r="AN166" s="80"/>
      <c r="AO166" s="73"/>
      <c r="AP166" s="84"/>
      <c r="AQ166" s="80"/>
      <c r="AR166" s="80"/>
      <c r="AS166" s="84"/>
      <c r="AT166" s="67"/>
      <c r="AU166" s="67"/>
      <c r="AV166" s="84"/>
      <c r="AW166" s="84"/>
      <c r="AX166" s="84"/>
      <c r="AY166" s="84"/>
      <c r="AZ166" s="84"/>
      <c r="BA166" s="84"/>
      <c r="BB166" s="84"/>
      <c r="BC166" s="42"/>
    </row>
    <row r="167" spans="1:55" ht="12.75">
      <c r="A167" s="67"/>
      <c r="B167" s="67"/>
      <c r="C167" s="67"/>
      <c r="D167" s="76"/>
      <c r="E167" s="76"/>
      <c r="F167" s="76"/>
      <c r="G167" s="76"/>
      <c r="H167" s="68"/>
      <c r="I167" s="68"/>
      <c r="J167" s="69"/>
      <c r="K167" s="76"/>
      <c r="L167" s="70"/>
      <c r="M167" s="71"/>
      <c r="N167" s="70"/>
      <c r="O167" s="79"/>
      <c r="P167" s="80"/>
      <c r="Q167" s="72"/>
      <c r="R167" s="72"/>
      <c r="S167" s="80"/>
      <c r="T167" s="80"/>
      <c r="U167" s="72"/>
      <c r="V167" s="72"/>
      <c r="W167" s="72"/>
      <c r="X167" s="70"/>
      <c r="Y167" s="70"/>
      <c r="Z167" s="70"/>
      <c r="AA167" s="82"/>
      <c r="AB167" s="82"/>
      <c r="AC167" s="77"/>
      <c r="AD167" s="77"/>
      <c r="AE167" s="83"/>
      <c r="AF167" s="83"/>
      <c r="AG167" s="77"/>
      <c r="AH167" s="70"/>
      <c r="AI167" s="70"/>
      <c r="AJ167" s="82"/>
      <c r="AK167" s="73"/>
      <c r="AL167" s="73"/>
      <c r="AM167" s="67"/>
      <c r="AN167" s="80"/>
      <c r="AO167" s="73"/>
      <c r="AP167" s="84"/>
      <c r="AQ167" s="80"/>
      <c r="AR167" s="80"/>
      <c r="AS167" s="84"/>
      <c r="AT167" s="67"/>
      <c r="AU167" s="67"/>
      <c r="AV167" s="84"/>
      <c r="AW167" s="84"/>
      <c r="AX167" s="84"/>
      <c r="AY167" s="84"/>
      <c r="AZ167" s="84"/>
      <c r="BA167" s="84"/>
      <c r="BB167" s="84"/>
      <c r="BC167" s="42"/>
    </row>
    <row r="168" spans="1:55" ht="12.75">
      <c r="A168" s="67"/>
      <c r="B168" s="67"/>
      <c r="C168" s="67"/>
      <c r="D168" s="76"/>
      <c r="E168" s="76"/>
      <c r="F168" s="76"/>
      <c r="G168" s="76"/>
      <c r="H168" s="68"/>
      <c r="I168" s="68"/>
      <c r="J168" s="69"/>
      <c r="K168" s="76"/>
      <c r="L168" s="70"/>
      <c r="M168" s="71"/>
      <c r="N168" s="70"/>
      <c r="O168" s="79"/>
      <c r="P168" s="80"/>
      <c r="Q168" s="72"/>
      <c r="R168" s="72"/>
      <c r="S168" s="80"/>
      <c r="T168" s="80"/>
      <c r="U168" s="72"/>
      <c r="V168" s="72"/>
      <c r="W168" s="72"/>
      <c r="X168" s="70"/>
      <c r="Y168" s="70"/>
      <c r="Z168" s="70"/>
      <c r="AA168" s="70"/>
      <c r="AB168" s="70"/>
      <c r="AC168" s="77"/>
      <c r="AD168" s="77"/>
      <c r="AE168" s="83"/>
      <c r="AF168" s="83"/>
      <c r="AG168" s="77"/>
      <c r="AH168" s="70"/>
      <c r="AI168" s="70"/>
      <c r="AJ168" s="82"/>
      <c r="AK168" s="73"/>
      <c r="AL168" s="73"/>
      <c r="AM168" s="67"/>
      <c r="AN168" s="80"/>
      <c r="AO168" s="73"/>
      <c r="AP168" s="84"/>
      <c r="AQ168" s="80"/>
      <c r="AR168" s="80"/>
      <c r="AS168" s="84"/>
      <c r="AT168" s="67"/>
      <c r="AU168" s="67"/>
      <c r="AV168" s="84"/>
      <c r="AW168" s="84"/>
      <c r="AX168" s="84"/>
      <c r="AY168" s="84"/>
      <c r="AZ168" s="84"/>
      <c r="BA168" s="84"/>
      <c r="BB168" s="84"/>
      <c r="BC168" s="42"/>
    </row>
    <row r="169" spans="1:55" ht="12.75">
      <c r="A169" s="67"/>
      <c r="B169" s="67"/>
      <c r="C169" s="67"/>
      <c r="D169" s="76"/>
      <c r="E169" s="76"/>
      <c r="F169" s="76"/>
      <c r="G169" s="76"/>
      <c r="H169" s="68"/>
      <c r="I169" s="68"/>
      <c r="J169" s="69"/>
      <c r="K169" s="76"/>
      <c r="L169" s="70"/>
      <c r="M169" s="71"/>
      <c r="N169" s="70"/>
      <c r="O169" s="79"/>
      <c r="P169" s="80"/>
      <c r="Q169" s="72"/>
      <c r="R169" s="72"/>
      <c r="S169" s="80"/>
      <c r="T169" s="80"/>
      <c r="U169" s="72"/>
      <c r="V169" s="72"/>
      <c r="W169" s="72"/>
      <c r="X169" s="70"/>
      <c r="Y169" s="70"/>
      <c r="Z169" s="70"/>
      <c r="AA169" s="70"/>
      <c r="AB169" s="70"/>
      <c r="AC169" s="77"/>
      <c r="AD169" s="77"/>
      <c r="AE169" s="70"/>
      <c r="AF169" s="70"/>
      <c r="AG169" s="77"/>
      <c r="AH169" s="70"/>
      <c r="AI169" s="70"/>
      <c r="AJ169" s="82"/>
      <c r="AK169" s="73"/>
      <c r="AL169" s="73"/>
      <c r="AM169" s="67"/>
      <c r="AN169" s="80"/>
      <c r="AO169" s="73"/>
      <c r="AP169" s="84"/>
      <c r="AQ169" s="80"/>
      <c r="AR169" s="80"/>
      <c r="AS169" s="84"/>
      <c r="AT169" s="67"/>
      <c r="AU169" s="67"/>
      <c r="AV169" s="84"/>
      <c r="AW169" s="84"/>
      <c r="AX169" s="84"/>
      <c r="AY169" s="84"/>
      <c r="AZ169" s="84"/>
      <c r="BA169" s="84"/>
      <c r="BB169" s="84"/>
      <c r="BC169" s="42"/>
    </row>
    <row r="170" spans="1:55" ht="12.75">
      <c r="A170" s="67"/>
      <c r="B170" s="67"/>
      <c r="C170" s="67"/>
      <c r="D170" s="76"/>
      <c r="E170" s="76"/>
      <c r="F170" s="76"/>
      <c r="G170" s="76"/>
      <c r="H170" s="68"/>
      <c r="I170" s="68"/>
      <c r="J170" s="69"/>
      <c r="K170" s="76"/>
      <c r="L170" s="70"/>
      <c r="M170" s="71"/>
      <c r="N170" s="70"/>
      <c r="O170" s="79"/>
      <c r="P170" s="80"/>
      <c r="Q170" s="72"/>
      <c r="R170" s="72"/>
      <c r="S170" s="80"/>
      <c r="T170" s="80"/>
      <c r="U170" s="72"/>
      <c r="V170" s="72"/>
      <c r="W170" s="72"/>
      <c r="X170" s="70"/>
      <c r="Y170" s="70"/>
      <c r="Z170" s="70"/>
      <c r="AA170" s="70"/>
      <c r="AB170" s="70"/>
      <c r="AC170" s="77"/>
      <c r="AD170" s="77"/>
      <c r="AE170" s="70"/>
      <c r="AF170" s="70"/>
      <c r="AG170" s="77"/>
      <c r="AH170" s="70"/>
      <c r="AI170" s="70"/>
      <c r="AJ170" s="82"/>
      <c r="AK170" s="73"/>
      <c r="AL170" s="73"/>
      <c r="AM170" s="67"/>
      <c r="AN170" s="80"/>
      <c r="AO170" s="73"/>
      <c r="AP170" s="84"/>
      <c r="AQ170" s="80"/>
      <c r="AR170" s="80"/>
      <c r="AS170" s="84"/>
      <c r="AT170" s="67"/>
      <c r="AU170" s="67"/>
      <c r="AV170" s="84"/>
      <c r="AW170" s="84"/>
      <c r="AX170" s="84"/>
      <c r="AY170" s="84"/>
      <c r="AZ170" s="84"/>
      <c r="BA170" s="84"/>
      <c r="BB170" s="84"/>
      <c r="BC170" s="42"/>
    </row>
    <row r="171" spans="1:55" ht="12.75">
      <c r="A171" s="67"/>
      <c r="B171" s="67"/>
      <c r="C171" s="67"/>
      <c r="D171" s="67"/>
      <c r="E171" s="67"/>
      <c r="F171" s="67"/>
      <c r="G171" s="67"/>
      <c r="H171" s="68"/>
      <c r="I171" s="68"/>
      <c r="J171" s="69"/>
      <c r="K171" s="67"/>
      <c r="L171" s="70"/>
      <c r="M171" s="71"/>
      <c r="N171" s="70"/>
      <c r="O171" s="79"/>
      <c r="P171" s="80"/>
      <c r="Q171" s="72"/>
      <c r="R171" s="72"/>
      <c r="S171" s="80"/>
      <c r="T171" s="80"/>
      <c r="U171" s="72"/>
      <c r="V171" s="72"/>
      <c r="W171" s="72"/>
      <c r="X171" s="70"/>
      <c r="Y171" s="70"/>
      <c r="Z171" s="70"/>
      <c r="AA171" s="70"/>
      <c r="AB171" s="70"/>
      <c r="AC171" s="77"/>
      <c r="AD171" s="77"/>
      <c r="AE171" s="70"/>
      <c r="AF171" s="70"/>
      <c r="AG171" s="77"/>
      <c r="AH171" s="70"/>
      <c r="AI171" s="70"/>
      <c r="AJ171" s="82"/>
      <c r="AK171" s="73"/>
      <c r="AL171" s="73"/>
      <c r="AM171" s="67"/>
      <c r="AN171" s="80"/>
      <c r="AO171" s="73"/>
      <c r="AP171" s="84"/>
      <c r="AQ171" s="80"/>
      <c r="AR171" s="80"/>
      <c r="AS171" s="67"/>
      <c r="AT171" s="67"/>
      <c r="AU171" s="67"/>
      <c r="AV171" s="84"/>
      <c r="AW171" s="84"/>
      <c r="AX171" s="84"/>
      <c r="AY171" s="84"/>
      <c r="AZ171" s="84"/>
      <c r="BA171" s="84"/>
      <c r="BB171" s="84"/>
      <c r="BC171" s="42"/>
    </row>
    <row r="172" spans="1:55" ht="12.75">
      <c r="A172" s="67"/>
      <c r="B172" s="67"/>
      <c r="C172" s="67"/>
      <c r="D172" s="67"/>
      <c r="E172" s="67"/>
      <c r="F172" s="67"/>
      <c r="G172" s="67"/>
      <c r="H172" s="68"/>
      <c r="I172" s="68"/>
      <c r="J172" s="69"/>
      <c r="K172" s="67"/>
      <c r="L172" s="70"/>
      <c r="M172" s="71"/>
      <c r="N172" s="70"/>
      <c r="O172" s="79"/>
      <c r="P172" s="80"/>
      <c r="Q172" s="72"/>
      <c r="R172" s="72"/>
      <c r="S172" s="72"/>
      <c r="T172" s="72"/>
      <c r="U172" s="72"/>
      <c r="V172" s="72"/>
      <c r="W172" s="72"/>
      <c r="X172" s="70"/>
      <c r="Y172" s="70"/>
      <c r="Z172" s="70"/>
      <c r="AA172" s="70"/>
      <c r="AB172" s="70"/>
      <c r="AC172" s="77"/>
      <c r="AD172" s="77"/>
      <c r="AE172" s="70"/>
      <c r="AF172" s="70"/>
      <c r="AG172" s="77"/>
      <c r="AH172" s="70"/>
      <c r="AI172" s="70"/>
      <c r="AJ172" s="82"/>
      <c r="AK172" s="73"/>
      <c r="AL172" s="73"/>
      <c r="AM172" s="67"/>
      <c r="AN172" s="80"/>
      <c r="AO172" s="73"/>
      <c r="AP172" s="84"/>
      <c r="AQ172" s="80"/>
      <c r="AR172" s="80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8"/>
    </row>
    <row r="173" spans="1:55" ht="12.75">
      <c r="A173" s="67"/>
      <c r="B173" s="67"/>
      <c r="C173" s="67"/>
      <c r="D173" s="67"/>
      <c r="E173" s="67"/>
      <c r="F173" s="67"/>
      <c r="G173" s="67"/>
      <c r="H173" s="68"/>
      <c r="I173" s="68"/>
      <c r="J173" s="69"/>
      <c r="K173" s="67"/>
      <c r="L173" s="70"/>
      <c r="M173" s="71"/>
      <c r="N173" s="70"/>
      <c r="O173" s="79"/>
      <c r="P173" s="80"/>
      <c r="Q173" s="72"/>
      <c r="R173" s="72"/>
      <c r="S173" s="72"/>
      <c r="T173" s="72"/>
      <c r="U173" s="72"/>
      <c r="V173" s="72"/>
      <c r="W173" s="72"/>
      <c r="X173" s="70"/>
      <c r="Y173" s="70"/>
      <c r="Z173" s="70"/>
      <c r="AA173" s="70"/>
      <c r="AB173" s="70"/>
      <c r="AC173" s="77"/>
      <c r="AD173" s="77"/>
      <c r="AE173" s="70"/>
      <c r="AF173" s="70"/>
      <c r="AG173" s="77"/>
      <c r="AH173" s="70"/>
      <c r="AI173" s="70"/>
      <c r="AJ173" s="82"/>
      <c r="AK173" s="73"/>
      <c r="AL173" s="73"/>
      <c r="AM173" s="67"/>
      <c r="AN173" s="80"/>
      <c r="AO173" s="73"/>
      <c r="AP173" s="84"/>
      <c r="AQ173" s="80"/>
      <c r="AR173" s="80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8"/>
    </row>
    <row r="174" spans="1:55" ht="12.75">
      <c r="A174" s="67"/>
      <c r="B174" s="67"/>
      <c r="C174" s="67"/>
      <c r="D174" s="67"/>
      <c r="E174" s="67"/>
      <c r="F174" s="67"/>
      <c r="G174" s="67"/>
      <c r="H174" s="67"/>
      <c r="I174" s="67"/>
      <c r="J174" s="85"/>
      <c r="K174" s="67"/>
      <c r="L174" s="70"/>
      <c r="M174" s="71"/>
      <c r="N174" s="70"/>
      <c r="O174" s="79"/>
      <c r="P174" s="80"/>
      <c r="Q174" s="72"/>
      <c r="R174" s="72"/>
      <c r="S174" s="72"/>
      <c r="T174" s="72"/>
      <c r="U174" s="72"/>
      <c r="V174" s="72"/>
      <c r="W174" s="72"/>
      <c r="X174" s="70"/>
      <c r="Y174" s="70"/>
      <c r="Z174" s="70"/>
      <c r="AA174" s="70"/>
      <c r="AB174" s="70"/>
      <c r="AC174" s="77"/>
      <c r="AD174" s="77"/>
      <c r="AE174" s="70"/>
      <c r="AF174" s="70"/>
      <c r="AG174" s="77"/>
      <c r="AH174" s="70"/>
      <c r="AI174" s="70"/>
      <c r="AJ174" s="82"/>
      <c r="AK174" s="73"/>
      <c r="AL174" s="73"/>
      <c r="AM174" s="67"/>
      <c r="AN174" s="80"/>
      <c r="AO174" s="73"/>
      <c r="AP174" s="84"/>
      <c r="AQ174" s="80"/>
      <c r="AR174" s="80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8"/>
    </row>
    <row r="175" spans="1:55" ht="12.75">
      <c r="A175" s="67"/>
      <c r="B175" s="67"/>
      <c r="C175" s="67"/>
      <c r="D175" s="67"/>
      <c r="E175" s="67"/>
      <c r="F175" s="67"/>
      <c r="G175" s="67"/>
      <c r="H175" s="67"/>
      <c r="I175" s="67"/>
      <c r="J175" s="85"/>
      <c r="K175" s="67"/>
      <c r="L175" s="70"/>
      <c r="M175" s="71"/>
      <c r="N175" s="70"/>
      <c r="O175" s="79"/>
      <c r="P175" s="80"/>
      <c r="Q175" s="72"/>
      <c r="R175" s="72"/>
      <c r="S175" s="72"/>
      <c r="T175" s="72"/>
      <c r="U175" s="72"/>
      <c r="V175" s="72"/>
      <c r="W175" s="72"/>
      <c r="X175" s="70"/>
      <c r="Y175" s="70"/>
      <c r="Z175" s="70"/>
      <c r="AA175" s="70"/>
      <c r="AB175" s="70"/>
      <c r="AC175" s="70"/>
      <c r="AD175" s="70"/>
      <c r="AE175" s="70"/>
      <c r="AF175" s="70"/>
      <c r="AG175" s="77"/>
      <c r="AH175" s="70"/>
      <c r="AI175" s="70"/>
      <c r="AJ175" s="82"/>
      <c r="AK175" s="73"/>
      <c r="AL175" s="73"/>
      <c r="AM175" s="67"/>
      <c r="AN175" s="80"/>
      <c r="AO175" s="73"/>
      <c r="AP175" s="84"/>
      <c r="AQ175" s="80"/>
      <c r="AR175" s="80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8"/>
    </row>
    <row r="176" spans="1:55" ht="12.75">
      <c r="A176" s="67"/>
      <c r="B176" s="67"/>
      <c r="C176" s="67"/>
      <c r="D176" s="67"/>
      <c r="E176" s="67"/>
      <c r="F176" s="67"/>
      <c r="G176" s="67"/>
      <c r="H176" s="67"/>
      <c r="I176" s="67"/>
      <c r="J176" s="85"/>
      <c r="K176" s="67"/>
      <c r="L176" s="70"/>
      <c r="M176" s="71"/>
      <c r="N176" s="70"/>
      <c r="O176" s="79"/>
      <c r="P176" s="80"/>
      <c r="Q176" s="72"/>
      <c r="R176" s="72"/>
      <c r="S176" s="72"/>
      <c r="T176" s="72"/>
      <c r="U176" s="72"/>
      <c r="V176" s="72"/>
      <c r="W176" s="72"/>
      <c r="X176" s="70"/>
      <c r="Y176" s="70"/>
      <c r="Z176" s="70"/>
      <c r="AA176" s="70"/>
      <c r="AB176" s="70"/>
      <c r="AC176" s="70"/>
      <c r="AD176" s="70"/>
      <c r="AE176" s="70"/>
      <c r="AF176" s="70"/>
      <c r="AG176" s="77"/>
      <c r="AH176" s="70"/>
      <c r="AI176" s="70"/>
      <c r="AJ176" s="82"/>
      <c r="AK176" s="73"/>
      <c r="AL176" s="73"/>
      <c r="AM176" s="67"/>
      <c r="AN176" s="72"/>
      <c r="AO176" s="67"/>
      <c r="AP176" s="84"/>
      <c r="AQ176" s="80"/>
      <c r="AR176" s="80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8"/>
    </row>
    <row r="177" spans="1:55" ht="12.75">
      <c r="A177" s="67"/>
      <c r="B177" s="67"/>
      <c r="C177" s="67"/>
      <c r="D177" s="67"/>
      <c r="E177" s="67"/>
      <c r="F177" s="67"/>
      <c r="G177" s="67"/>
      <c r="H177" s="67"/>
      <c r="I177" s="67"/>
      <c r="J177" s="85"/>
      <c r="K177" s="67"/>
      <c r="L177" s="70"/>
      <c r="M177" s="71"/>
      <c r="N177" s="70"/>
      <c r="O177" s="79"/>
      <c r="P177" s="80"/>
      <c r="Q177" s="72"/>
      <c r="R177" s="72"/>
      <c r="S177" s="72"/>
      <c r="T177" s="72"/>
      <c r="U177" s="72"/>
      <c r="V177" s="72"/>
      <c r="W177" s="72"/>
      <c r="X177" s="70"/>
      <c r="Y177" s="70"/>
      <c r="Z177" s="70"/>
      <c r="AA177" s="70"/>
      <c r="AB177" s="70"/>
      <c r="AC177" s="70"/>
      <c r="AD177" s="70"/>
      <c r="AE177" s="70"/>
      <c r="AF177" s="70"/>
      <c r="AG177" s="77"/>
      <c r="AH177" s="70"/>
      <c r="AI177" s="70"/>
      <c r="AJ177" s="70"/>
      <c r="AK177" s="67"/>
      <c r="AL177" s="67"/>
      <c r="AM177" s="67"/>
      <c r="AN177" s="72"/>
      <c r="AO177" s="67"/>
      <c r="AP177" s="84"/>
      <c r="AQ177" s="80"/>
      <c r="AR177" s="80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8"/>
    </row>
    <row r="178" spans="1:55" ht="12.75">
      <c r="A178" s="67"/>
      <c r="B178" s="67"/>
      <c r="C178" s="67"/>
      <c r="D178" s="67"/>
      <c r="E178" s="67"/>
      <c r="F178" s="67"/>
      <c r="G178" s="67"/>
      <c r="H178" s="67"/>
      <c r="I178" s="67"/>
      <c r="J178" s="85"/>
      <c r="K178" s="67"/>
      <c r="L178" s="70"/>
      <c r="M178" s="71"/>
      <c r="N178" s="70"/>
      <c r="O178" s="79"/>
      <c r="P178" s="80"/>
      <c r="Q178" s="72"/>
      <c r="R178" s="72"/>
      <c r="S178" s="72"/>
      <c r="T178" s="72"/>
      <c r="U178" s="72"/>
      <c r="V178" s="72"/>
      <c r="W178" s="72"/>
      <c r="X178" s="70"/>
      <c r="Y178" s="70"/>
      <c r="Z178" s="70"/>
      <c r="AA178" s="70"/>
      <c r="AB178" s="70"/>
      <c r="AC178" s="70"/>
      <c r="AD178" s="70"/>
      <c r="AE178" s="70"/>
      <c r="AF178" s="70"/>
      <c r="AG178" s="77"/>
      <c r="AH178" s="70"/>
      <c r="AI178" s="70"/>
      <c r="AJ178" s="70"/>
      <c r="AK178" s="67"/>
      <c r="AL178" s="67"/>
      <c r="AM178" s="67"/>
      <c r="AN178" s="72"/>
      <c r="AO178" s="67"/>
      <c r="AP178" s="84"/>
      <c r="AQ178" s="80"/>
      <c r="AR178" s="80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8"/>
    </row>
    <row r="179" spans="1:55" ht="12.75">
      <c r="A179" s="67"/>
      <c r="B179" s="67"/>
      <c r="C179" s="67"/>
      <c r="D179" s="67"/>
      <c r="E179" s="67"/>
      <c r="F179" s="67"/>
      <c r="G179" s="67"/>
      <c r="H179" s="67"/>
      <c r="I179" s="67"/>
      <c r="J179" s="85"/>
      <c r="K179" s="67"/>
      <c r="L179" s="70"/>
      <c r="M179" s="71"/>
      <c r="N179" s="70"/>
      <c r="O179" s="79"/>
      <c r="P179" s="80"/>
      <c r="Q179" s="72"/>
      <c r="R179" s="72"/>
      <c r="S179" s="72"/>
      <c r="T179" s="72"/>
      <c r="U179" s="72"/>
      <c r="V179" s="72"/>
      <c r="W179" s="72"/>
      <c r="X179" s="70"/>
      <c r="Y179" s="70"/>
      <c r="Z179" s="70"/>
      <c r="AA179" s="70"/>
      <c r="AB179" s="70"/>
      <c r="AC179" s="70"/>
      <c r="AD179" s="70"/>
      <c r="AE179" s="70"/>
      <c r="AF179" s="70"/>
      <c r="AG179" s="77"/>
      <c r="AH179" s="70"/>
      <c r="AI179" s="70"/>
      <c r="AJ179" s="70"/>
      <c r="AK179" s="67"/>
      <c r="AL179" s="67"/>
      <c r="AM179" s="67"/>
      <c r="AN179" s="72"/>
      <c r="AO179" s="67"/>
      <c r="AP179" s="84"/>
      <c r="AQ179" s="80"/>
      <c r="AR179" s="80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8"/>
    </row>
    <row r="180" spans="1:55" ht="12.75">
      <c r="A180" s="67"/>
      <c r="B180" s="67"/>
      <c r="C180" s="67"/>
      <c r="D180" s="67"/>
      <c r="E180" s="67"/>
      <c r="F180" s="67"/>
      <c r="G180" s="67"/>
      <c r="H180" s="67"/>
      <c r="I180" s="67"/>
      <c r="J180" s="85"/>
      <c r="K180" s="67"/>
      <c r="L180" s="70"/>
      <c r="M180" s="71"/>
      <c r="N180" s="70"/>
      <c r="O180" s="79"/>
      <c r="P180" s="80"/>
      <c r="Q180" s="72"/>
      <c r="R180" s="72"/>
      <c r="S180" s="72"/>
      <c r="T180" s="72"/>
      <c r="U180" s="72"/>
      <c r="V180" s="72"/>
      <c r="W180" s="72"/>
      <c r="X180" s="70"/>
      <c r="Y180" s="70"/>
      <c r="Z180" s="70"/>
      <c r="AA180" s="70"/>
      <c r="AB180" s="70"/>
      <c r="AC180" s="70"/>
      <c r="AD180" s="70"/>
      <c r="AE180" s="70"/>
      <c r="AF180" s="70"/>
      <c r="AG180" s="77"/>
      <c r="AH180" s="70"/>
      <c r="AI180" s="70"/>
      <c r="AJ180" s="70"/>
      <c r="AK180" s="67"/>
      <c r="AL180" s="67"/>
      <c r="AM180" s="67"/>
      <c r="AN180" s="72"/>
      <c r="AO180" s="67"/>
      <c r="AP180" s="84"/>
      <c r="AQ180" s="80"/>
      <c r="AR180" s="80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8"/>
    </row>
    <row r="181" spans="1:55" ht="12.75">
      <c r="A181" s="67"/>
      <c r="B181" s="67"/>
      <c r="C181" s="67"/>
      <c r="D181" s="67"/>
      <c r="E181" s="67"/>
      <c r="F181" s="67"/>
      <c r="G181" s="67"/>
      <c r="H181" s="67"/>
      <c r="I181" s="67"/>
      <c r="J181" s="85"/>
      <c r="K181" s="67"/>
      <c r="L181" s="70"/>
      <c r="M181" s="71"/>
      <c r="N181" s="70"/>
      <c r="O181" s="79"/>
      <c r="P181" s="80"/>
      <c r="Q181" s="72"/>
      <c r="R181" s="72"/>
      <c r="S181" s="72"/>
      <c r="T181" s="72"/>
      <c r="U181" s="72"/>
      <c r="V181" s="72"/>
      <c r="W181" s="72"/>
      <c r="X181" s="70"/>
      <c r="Y181" s="70"/>
      <c r="Z181" s="70"/>
      <c r="AA181" s="70"/>
      <c r="AB181" s="70"/>
      <c r="AC181" s="70"/>
      <c r="AD181" s="70"/>
      <c r="AE181" s="70"/>
      <c r="AF181" s="70"/>
      <c r="AG181" s="77"/>
      <c r="AH181" s="70"/>
      <c r="AI181" s="70"/>
      <c r="AJ181" s="70"/>
      <c r="AK181" s="67"/>
      <c r="AL181" s="67"/>
      <c r="AM181" s="67"/>
      <c r="AN181" s="72"/>
      <c r="AO181" s="67"/>
      <c r="AP181" s="84"/>
      <c r="AQ181" s="80"/>
      <c r="AR181" s="80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8"/>
    </row>
    <row r="182" spans="1:55" ht="12.75">
      <c r="A182" s="67"/>
      <c r="B182" s="67"/>
      <c r="C182" s="67"/>
      <c r="D182" s="67"/>
      <c r="E182" s="67"/>
      <c r="F182" s="67"/>
      <c r="G182" s="67"/>
      <c r="H182" s="67"/>
      <c r="I182" s="67"/>
      <c r="J182" s="85"/>
      <c r="K182" s="67"/>
      <c r="L182" s="70"/>
      <c r="M182" s="71"/>
      <c r="N182" s="70"/>
      <c r="O182" s="79"/>
      <c r="P182" s="80"/>
      <c r="Q182" s="72"/>
      <c r="R182" s="72"/>
      <c r="S182" s="72"/>
      <c r="T182" s="72"/>
      <c r="U182" s="72"/>
      <c r="V182" s="72"/>
      <c r="W182" s="72"/>
      <c r="X182" s="70"/>
      <c r="Y182" s="70"/>
      <c r="Z182" s="70"/>
      <c r="AA182" s="70"/>
      <c r="AB182" s="70"/>
      <c r="AC182" s="70"/>
      <c r="AD182" s="70"/>
      <c r="AE182" s="70"/>
      <c r="AF182" s="70"/>
      <c r="AG182" s="77"/>
      <c r="AH182" s="70"/>
      <c r="AI182" s="70"/>
      <c r="AJ182" s="70"/>
      <c r="AK182" s="67"/>
      <c r="AL182" s="67"/>
      <c r="AM182" s="67"/>
      <c r="AN182" s="72"/>
      <c r="AO182" s="67"/>
      <c r="AP182" s="84"/>
      <c r="AQ182" s="80"/>
      <c r="AR182" s="80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8"/>
    </row>
    <row r="183" spans="15:55" ht="12.75">
      <c r="O183" s="40"/>
      <c r="P183" s="41"/>
      <c r="AP183" s="42"/>
      <c r="AQ183" s="41"/>
      <c r="AR183" s="41"/>
      <c r="AW183" s="8"/>
      <c r="AX183" s="8"/>
      <c r="AY183" s="8"/>
      <c r="AZ183" s="8"/>
      <c r="BA183" s="8"/>
      <c r="BB183" s="8"/>
      <c r="BC183" s="8"/>
    </row>
    <row r="184" spans="49:55" ht="12.75">
      <c r="AW184" s="8"/>
      <c r="AX184" s="8"/>
      <c r="AY184" s="8"/>
      <c r="AZ184" s="8"/>
      <c r="BA184" s="8"/>
      <c r="BB184" s="8"/>
      <c r="BC184" s="8"/>
    </row>
    <row r="185" spans="49:55" ht="12.75">
      <c r="AW185" s="8"/>
      <c r="AX185" s="8"/>
      <c r="AY185" s="8"/>
      <c r="AZ185" s="8"/>
      <c r="BA185" s="8"/>
      <c r="BB185" s="8"/>
      <c r="BC185" s="8"/>
    </row>
    <row r="186" spans="49:55" ht="12.75">
      <c r="AW186" s="8"/>
      <c r="AX186" s="8"/>
      <c r="AY186" s="8"/>
      <c r="AZ186" s="8"/>
      <c r="BA186" s="8"/>
      <c r="BB186" s="8"/>
      <c r="BC186" s="8"/>
    </row>
    <row r="187" spans="49:55" ht="12.75">
      <c r="AW187" s="8"/>
      <c r="AX187" s="8"/>
      <c r="AY187" s="8"/>
      <c r="AZ187" s="8"/>
      <c r="BA187" s="8"/>
      <c r="BB187" s="8"/>
      <c r="BC187" s="8"/>
    </row>
    <row r="188" spans="49:55" ht="12.75">
      <c r="AW188" s="8"/>
      <c r="AX188" s="8"/>
      <c r="AY188" s="8"/>
      <c r="AZ188" s="8"/>
      <c r="BA188" s="8"/>
      <c r="BB188" s="8"/>
      <c r="BC188" s="8"/>
    </row>
    <row r="189" spans="49:55" ht="12.75">
      <c r="AW189" s="8"/>
      <c r="AX189" s="8"/>
      <c r="AY189" s="8"/>
      <c r="AZ189" s="8"/>
      <c r="BA189" s="8"/>
      <c r="BB189" s="8"/>
      <c r="BC189" s="8"/>
    </row>
    <row r="190" spans="49:55" ht="12.75">
      <c r="AW190" s="8"/>
      <c r="AX190" s="8"/>
      <c r="AY190" s="8"/>
      <c r="AZ190" s="8"/>
      <c r="BA190" s="8"/>
      <c r="BB190" s="8"/>
      <c r="BC190" s="8"/>
    </row>
    <row r="191" spans="49:55" ht="12.75">
      <c r="AW191" s="8"/>
      <c r="AX191" s="8"/>
      <c r="AY191" s="8"/>
      <c r="AZ191" s="8"/>
      <c r="BA191" s="8"/>
      <c r="BB191" s="8"/>
      <c r="BC191" s="8"/>
    </row>
    <row r="192" spans="49:55" ht="12.75">
      <c r="AW192" s="8"/>
      <c r="AX192" s="8"/>
      <c r="AY192" s="8"/>
      <c r="AZ192" s="8"/>
      <c r="BA192" s="8"/>
      <c r="BB192" s="8"/>
      <c r="BC192" s="8"/>
    </row>
    <row r="193" spans="49:55" ht="12.75">
      <c r="AW193" s="8"/>
      <c r="AX193" s="8"/>
      <c r="AY193" s="8"/>
      <c r="AZ193" s="8"/>
      <c r="BA193" s="8"/>
      <c r="BB193" s="8"/>
      <c r="BC193" s="8"/>
    </row>
    <row r="194" spans="49:55" ht="12.75">
      <c r="AW194" s="8"/>
      <c r="AX194" s="8"/>
      <c r="AY194" s="8"/>
      <c r="AZ194" s="8"/>
      <c r="BA194" s="8"/>
      <c r="BB194" s="8"/>
      <c r="BC194" s="8"/>
    </row>
    <row r="195" spans="49:55" ht="12.75">
      <c r="AW195" s="8"/>
      <c r="AX195" s="8"/>
      <c r="AY195" s="8"/>
      <c r="AZ195" s="8"/>
      <c r="BA195" s="8"/>
      <c r="BB195" s="8"/>
      <c r="BC195" s="8"/>
    </row>
    <row r="196" spans="49:55" ht="12.75">
      <c r="AW196" s="8"/>
      <c r="AX196" s="8"/>
      <c r="AY196" s="8"/>
      <c r="AZ196" s="8"/>
      <c r="BA196" s="8"/>
      <c r="BB196" s="8"/>
      <c r="BC196" s="8"/>
    </row>
    <row r="197" spans="49:55" ht="12.75">
      <c r="AW197" s="8"/>
      <c r="AX197" s="8"/>
      <c r="AY197" s="8"/>
      <c r="AZ197" s="8"/>
      <c r="BA197" s="8"/>
      <c r="BB197" s="8"/>
      <c r="BC197" s="8"/>
    </row>
    <row r="198" spans="49:55" ht="12.75">
      <c r="AW198" s="8"/>
      <c r="AX198" s="8"/>
      <c r="AY198" s="8"/>
      <c r="AZ198" s="8"/>
      <c r="BA198" s="8"/>
      <c r="BB198" s="8"/>
      <c r="BC198" s="8"/>
    </row>
    <row r="199" spans="49:55" ht="12.75">
      <c r="AW199" s="8"/>
      <c r="AX199" s="8"/>
      <c r="AY199" s="8"/>
      <c r="AZ199" s="8"/>
      <c r="BA199" s="8"/>
      <c r="BB199" s="8"/>
      <c r="BC199" s="8"/>
    </row>
    <row r="200" spans="49:55" ht="12.75">
      <c r="AW200" s="8"/>
      <c r="AX200" s="8"/>
      <c r="AY200" s="8"/>
      <c r="AZ200" s="8"/>
      <c r="BA200" s="8"/>
      <c r="BB200" s="8"/>
      <c r="BC200" s="8"/>
    </row>
    <row r="201" spans="49:55" ht="12.75">
      <c r="AW201" s="8"/>
      <c r="AX201" s="8"/>
      <c r="AY201" s="8"/>
      <c r="AZ201" s="8"/>
      <c r="BA201" s="8"/>
      <c r="BB201" s="8"/>
      <c r="BC201" s="8"/>
    </row>
    <row r="202" spans="49:55" ht="12.75">
      <c r="AW202" s="8"/>
      <c r="AX202" s="8"/>
      <c r="AY202" s="8"/>
      <c r="AZ202" s="8"/>
      <c r="BA202" s="8"/>
      <c r="BB202" s="8"/>
      <c r="BC202" s="8"/>
    </row>
    <row r="203" spans="49:55" ht="12.75">
      <c r="AW203" s="8"/>
      <c r="AX203" s="8"/>
      <c r="AY203" s="8"/>
      <c r="AZ203" s="8"/>
      <c r="BA203" s="8"/>
      <c r="BB203" s="8"/>
      <c r="BC203" s="8"/>
    </row>
    <row r="204" spans="49:55" ht="12.75">
      <c r="AW204" s="8"/>
      <c r="AX204" s="8"/>
      <c r="AY204" s="8"/>
      <c r="AZ204" s="8"/>
      <c r="BA204" s="8"/>
      <c r="BB204" s="8"/>
      <c r="BC204" s="8"/>
    </row>
    <row r="205" spans="49:55" ht="12.75">
      <c r="AW205" s="8"/>
      <c r="AX205" s="8"/>
      <c r="AY205" s="8"/>
      <c r="AZ205" s="8"/>
      <c r="BA205" s="8"/>
      <c r="BB205" s="8"/>
      <c r="BC205" s="8"/>
    </row>
    <row r="206" spans="49:55" ht="12.75">
      <c r="AW206" s="8"/>
      <c r="AX206" s="8"/>
      <c r="AY206" s="8"/>
      <c r="AZ206" s="8"/>
      <c r="BA206" s="8"/>
      <c r="BB206" s="8"/>
      <c r="BC206" s="8"/>
    </row>
    <row r="207" spans="49:55" ht="12.75">
      <c r="AW207" s="8"/>
      <c r="AX207" s="8"/>
      <c r="AY207" s="8"/>
      <c r="AZ207" s="8"/>
      <c r="BA207" s="8"/>
      <c r="BB207" s="8"/>
      <c r="BC207" s="8"/>
    </row>
    <row r="208" spans="49:55" ht="12.75">
      <c r="AW208" s="8"/>
      <c r="AX208" s="8"/>
      <c r="AY208" s="8"/>
      <c r="AZ208" s="8"/>
      <c r="BA208" s="8"/>
      <c r="BB208" s="8"/>
      <c r="BC208" s="8"/>
    </row>
    <row r="209" spans="49:55" ht="12.75">
      <c r="AW209" s="8"/>
      <c r="AX209" s="8"/>
      <c r="AY209" s="8"/>
      <c r="AZ209" s="8"/>
      <c r="BA209" s="8"/>
      <c r="BB209" s="8"/>
      <c r="BC209" s="8"/>
    </row>
    <row r="210" spans="49:55" ht="12.75">
      <c r="AW210" s="8"/>
      <c r="AX210" s="8"/>
      <c r="AY210" s="8"/>
      <c r="AZ210" s="8"/>
      <c r="BA210" s="8"/>
      <c r="BB210" s="8"/>
      <c r="BC210" s="8"/>
    </row>
    <row r="211" spans="49:55" ht="12.75">
      <c r="AW211" s="8"/>
      <c r="AX211" s="8"/>
      <c r="AY211" s="8"/>
      <c r="AZ211" s="8"/>
      <c r="BA211" s="8"/>
      <c r="BB211" s="8"/>
      <c r="BC211" s="8"/>
    </row>
    <row r="212" spans="49:55" ht="12.75">
      <c r="AW212" s="8"/>
      <c r="AX212" s="8"/>
      <c r="AY212" s="8"/>
      <c r="AZ212" s="8"/>
      <c r="BA212" s="8"/>
      <c r="BB212" s="8"/>
      <c r="BC212" s="8"/>
    </row>
    <row r="213" spans="49:55" ht="12.75">
      <c r="AW213" s="8"/>
      <c r="AX213" s="8"/>
      <c r="AY213" s="8"/>
      <c r="AZ213" s="8"/>
      <c r="BA213" s="8"/>
      <c r="BB213" s="8"/>
      <c r="BC213" s="8"/>
    </row>
    <row r="214" spans="49:55" ht="12.75">
      <c r="AW214" s="8"/>
      <c r="AX214" s="8"/>
      <c r="AY214" s="8"/>
      <c r="AZ214" s="8"/>
      <c r="BA214" s="8"/>
      <c r="BB214" s="8"/>
      <c r="BC214" s="8"/>
    </row>
    <row r="215" spans="49:55" ht="12.75">
      <c r="AW215" s="8"/>
      <c r="AX215" s="8"/>
      <c r="AY215" s="8"/>
      <c r="AZ215" s="8"/>
      <c r="BA215" s="8"/>
      <c r="BB215" s="8"/>
      <c r="BC215" s="8"/>
    </row>
    <row r="216" spans="49:55" ht="12.75">
      <c r="AW216" s="8"/>
      <c r="AX216" s="8"/>
      <c r="AY216" s="8"/>
      <c r="AZ216" s="8"/>
      <c r="BA216" s="8"/>
      <c r="BB216" s="8"/>
      <c r="BC216" s="8"/>
    </row>
    <row r="217" spans="49:55" ht="12.75">
      <c r="AW217" s="8"/>
      <c r="AX217" s="8"/>
      <c r="AY217" s="8"/>
      <c r="AZ217" s="8"/>
      <c r="BA217" s="8"/>
      <c r="BB217" s="8"/>
      <c r="BC217" s="8"/>
    </row>
    <row r="218" spans="49:55" ht="12.75">
      <c r="AW218" s="8"/>
      <c r="AX218" s="8"/>
      <c r="AY218" s="8"/>
      <c r="AZ218" s="8"/>
      <c r="BA218" s="8"/>
      <c r="BB218" s="8"/>
      <c r="BC218" s="8"/>
    </row>
    <row r="219" spans="49:55" ht="12.75">
      <c r="AW219" s="8"/>
      <c r="AX219" s="8"/>
      <c r="AY219" s="8"/>
      <c r="AZ219" s="8"/>
      <c r="BA219" s="8"/>
      <c r="BB219" s="8"/>
      <c r="BC219" s="8"/>
    </row>
    <row r="220" spans="49:55" ht="12.75">
      <c r="AW220" s="8"/>
      <c r="AX220" s="8"/>
      <c r="AY220" s="8"/>
      <c r="AZ220" s="8"/>
      <c r="BA220" s="8"/>
      <c r="BB220" s="8"/>
      <c r="BC220" s="8"/>
    </row>
    <row r="221" spans="49:55" ht="12.75">
      <c r="AW221" s="8"/>
      <c r="AX221" s="8"/>
      <c r="AY221" s="8"/>
      <c r="AZ221" s="8"/>
      <c r="BA221" s="8"/>
      <c r="BB221" s="8"/>
      <c r="BC221" s="8"/>
    </row>
    <row r="222" spans="49:55" ht="12.75">
      <c r="AW222" s="8"/>
      <c r="AX222" s="8"/>
      <c r="AY222" s="8"/>
      <c r="AZ222" s="8"/>
      <c r="BA222" s="8"/>
      <c r="BB222" s="8"/>
      <c r="BC222" s="8"/>
    </row>
    <row r="223" spans="49:55" ht="12.75">
      <c r="AW223" s="8"/>
      <c r="AX223" s="8"/>
      <c r="AY223" s="8"/>
      <c r="AZ223" s="8"/>
      <c r="BA223" s="8"/>
      <c r="BB223" s="8"/>
      <c r="BC223" s="8"/>
    </row>
    <row r="224" spans="49:55" ht="12.75">
      <c r="AW224" s="8"/>
      <c r="AX224" s="8"/>
      <c r="AY224" s="8"/>
      <c r="AZ224" s="8"/>
      <c r="BA224" s="8"/>
      <c r="BB224" s="8"/>
      <c r="BC224" s="8"/>
    </row>
    <row r="225" spans="49:55" ht="12.75">
      <c r="AW225" s="8"/>
      <c r="AX225" s="8"/>
      <c r="AY225" s="8"/>
      <c r="AZ225" s="8"/>
      <c r="BA225" s="8"/>
      <c r="BB225" s="8"/>
      <c r="BC225" s="8"/>
    </row>
    <row r="226" spans="49:55" ht="12.75">
      <c r="AW226" s="8"/>
      <c r="AX226" s="8"/>
      <c r="AY226" s="8"/>
      <c r="AZ226" s="8"/>
      <c r="BA226" s="8"/>
      <c r="BB226" s="8"/>
      <c r="BC226" s="8"/>
    </row>
    <row r="227" spans="49:55" ht="12.75">
      <c r="AW227" s="8"/>
      <c r="AX227" s="8"/>
      <c r="AY227" s="8"/>
      <c r="AZ227" s="8"/>
      <c r="BA227" s="8"/>
      <c r="BB227" s="8"/>
      <c r="BC227" s="8"/>
    </row>
    <row r="228" spans="49:55" ht="12.75">
      <c r="AW228" s="8"/>
      <c r="AX228" s="8"/>
      <c r="AY228" s="8"/>
      <c r="AZ228" s="8"/>
      <c r="BA228" s="8"/>
      <c r="BB228" s="8"/>
      <c r="BC228" s="8"/>
    </row>
    <row r="229" spans="49:55" ht="12.75">
      <c r="AW229" s="8"/>
      <c r="AX229" s="8"/>
      <c r="AY229" s="8"/>
      <c r="AZ229" s="8"/>
      <c r="BA229" s="8"/>
      <c r="BB229" s="8"/>
      <c r="BC229" s="8"/>
    </row>
    <row r="230" spans="49:55" ht="12.75">
      <c r="AW230" s="8"/>
      <c r="AX230" s="8"/>
      <c r="AY230" s="8"/>
      <c r="AZ230" s="8"/>
      <c r="BA230" s="8"/>
      <c r="BB230" s="8"/>
      <c r="BC230" s="8"/>
    </row>
    <row r="231" spans="49:55" ht="12.75">
      <c r="AW231" s="8"/>
      <c r="AX231" s="8"/>
      <c r="AY231" s="8"/>
      <c r="AZ231" s="8"/>
      <c r="BA231" s="8"/>
      <c r="BB231" s="8"/>
      <c r="BC231" s="8"/>
    </row>
    <row r="232" spans="49:55" ht="12.75">
      <c r="AW232" s="8"/>
      <c r="AX232" s="8"/>
      <c r="AY232" s="8"/>
      <c r="AZ232" s="8"/>
      <c r="BA232" s="8"/>
      <c r="BB232" s="8"/>
      <c r="BC232" s="8"/>
    </row>
    <row r="233" spans="49:55" ht="12.75">
      <c r="AW233" s="8"/>
      <c r="AX233" s="8"/>
      <c r="AY233" s="8"/>
      <c r="AZ233" s="8"/>
      <c r="BA233" s="8"/>
      <c r="BB233" s="8"/>
      <c r="BC233" s="8"/>
    </row>
    <row r="234" spans="49:55" ht="12.75">
      <c r="AW234" s="8"/>
      <c r="AX234" s="8"/>
      <c r="AY234" s="8"/>
      <c r="AZ234" s="8"/>
      <c r="BA234" s="8"/>
      <c r="BB234" s="8"/>
      <c r="BC234" s="8"/>
    </row>
    <row r="235" spans="49:55" ht="12.75">
      <c r="AW235" s="8"/>
      <c r="AX235" s="8"/>
      <c r="AY235" s="8"/>
      <c r="AZ235" s="8"/>
      <c r="BA235" s="8"/>
      <c r="BB235" s="8"/>
      <c r="BC235" s="8"/>
    </row>
    <row r="236" spans="49:55" ht="12.75">
      <c r="AW236" s="8"/>
      <c r="AX236" s="8"/>
      <c r="AY236" s="8"/>
      <c r="AZ236" s="8"/>
      <c r="BA236" s="8"/>
      <c r="BB236" s="8"/>
      <c r="BC236" s="8"/>
    </row>
    <row r="237" spans="49:55" ht="12.75">
      <c r="AW237" s="8"/>
      <c r="AX237" s="8"/>
      <c r="AY237" s="8"/>
      <c r="AZ237" s="8"/>
      <c r="BA237" s="8"/>
      <c r="BB237" s="8"/>
      <c r="BC237" s="8"/>
    </row>
    <row r="238" spans="49:55" ht="12.75">
      <c r="AW238" s="8"/>
      <c r="AX238" s="8"/>
      <c r="AY238" s="8"/>
      <c r="AZ238" s="8"/>
      <c r="BA238" s="8"/>
      <c r="BB238" s="8"/>
      <c r="BC238" s="8"/>
    </row>
    <row r="239" spans="49:55" ht="12.75">
      <c r="AW239" s="8"/>
      <c r="AX239" s="8"/>
      <c r="AY239" s="8"/>
      <c r="AZ239" s="8"/>
      <c r="BA239" s="8"/>
      <c r="BB239" s="8"/>
      <c r="BC239" s="8"/>
    </row>
    <row r="240" spans="49:55" ht="12.75">
      <c r="AW240" s="8"/>
      <c r="AX240" s="8"/>
      <c r="AY240" s="8"/>
      <c r="AZ240" s="8"/>
      <c r="BA240" s="8"/>
      <c r="BB240" s="8"/>
      <c r="BC240" s="8"/>
    </row>
    <row r="241" spans="49:55" ht="12.75">
      <c r="AW241" s="8"/>
      <c r="AX241" s="8"/>
      <c r="AY241" s="8"/>
      <c r="AZ241" s="8"/>
      <c r="BA241" s="8"/>
      <c r="BB241" s="8"/>
      <c r="BC241" s="8"/>
    </row>
    <row r="242" spans="49:55" ht="12.75">
      <c r="AW242" s="8"/>
      <c r="AX242" s="8"/>
      <c r="AY242" s="8"/>
      <c r="AZ242" s="8"/>
      <c r="BA242" s="8"/>
      <c r="BB242" s="8"/>
      <c r="BC242" s="8"/>
    </row>
    <row r="243" spans="49:55" ht="12.75">
      <c r="AW243" s="8"/>
      <c r="AX243" s="8"/>
      <c r="AY243" s="8"/>
      <c r="AZ243" s="8"/>
      <c r="BA243" s="8"/>
      <c r="BB243" s="8"/>
      <c r="BC243" s="8"/>
    </row>
    <row r="244" spans="49:55" ht="12.75">
      <c r="AW244" s="8"/>
      <c r="AX244" s="8"/>
      <c r="AY244" s="8"/>
      <c r="AZ244" s="8"/>
      <c r="BA244" s="8"/>
      <c r="BB244" s="8"/>
      <c r="BC244" s="8"/>
    </row>
    <row r="245" spans="49:55" ht="12.75">
      <c r="AW245" s="8"/>
      <c r="AX245" s="8"/>
      <c r="AY245" s="8"/>
      <c r="AZ245" s="8"/>
      <c r="BA245" s="8"/>
      <c r="BB245" s="8"/>
      <c r="BC245" s="8"/>
    </row>
    <row r="246" spans="49:55" ht="12.75">
      <c r="AW246" s="8"/>
      <c r="AX246" s="8"/>
      <c r="AY246" s="8"/>
      <c r="AZ246" s="8"/>
      <c r="BA246" s="8"/>
      <c r="BB246" s="8"/>
      <c r="BC246" s="8"/>
    </row>
    <row r="247" spans="49:55" ht="12.75">
      <c r="AW247" s="8"/>
      <c r="AX247" s="8"/>
      <c r="AY247" s="8"/>
      <c r="AZ247" s="8"/>
      <c r="BA247" s="8"/>
      <c r="BB247" s="8"/>
      <c r="BC247" s="8"/>
    </row>
    <row r="248" spans="49:55" ht="12.75">
      <c r="AW248" s="8"/>
      <c r="AX248" s="8"/>
      <c r="AY248" s="8"/>
      <c r="AZ248" s="8"/>
      <c r="BA248" s="8"/>
      <c r="BB248" s="8"/>
      <c r="BC248" s="8"/>
    </row>
    <row r="249" spans="49:55" ht="12.75">
      <c r="AW249" s="8"/>
      <c r="AX249" s="8"/>
      <c r="AY249" s="8"/>
      <c r="AZ249" s="8"/>
      <c r="BA249" s="8"/>
      <c r="BB249" s="8"/>
      <c r="BC249" s="8"/>
    </row>
    <row r="250" spans="49:55" ht="12.75">
      <c r="AW250" s="8"/>
      <c r="AX250" s="8"/>
      <c r="AY250" s="8"/>
      <c r="AZ250" s="8"/>
      <c r="BA250" s="8"/>
      <c r="BB250" s="8"/>
      <c r="BC250" s="8"/>
    </row>
    <row r="251" spans="49:55" ht="12.75">
      <c r="AW251" s="8"/>
      <c r="AX251" s="8"/>
      <c r="AY251" s="8"/>
      <c r="AZ251" s="8"/>
      <c r="BA251" s="8"/>
      <c r="BB251" s="8"/>
      <c r="BC251" s="8"/>
    </row>
    <row r="252" spans="49:55" ht="12.75">
      <c r="AW252" s="8"/>
      <c r="AX252" s="8"/>
      <c r="AY252" s="8"/>
      <c r="AZ252" s="8"/>
      <c r="BA252" s="8"/>
      <c r="BB252" s="8"/>
      <c r="BC252" s="8"/>
    </row>
    <row r="253" spans="49:55" ht="12.75">
      <c r="AW253" s="8"/>
      <c r="AX253" s="8"/>
      <c r="AY253" s="8"/>
      <c r="AZ253" s="8"/>
      <c r="BA253" s="8"/>
      <c r="BB253" s="8"/>
      <c r="BC253" s="8"/>
    </row>
    <row r="254" spans="49:55" ht="12.75">
      <c r="AW254" s="8"/>
      <c r="AX254" s="8"/>
      <c r="AY254" s="8"/>
      <c r="AZ254" s="8"/>
      <c r="BA254" s="8"/>
      <c r="BB254" s="8"/>
      <c r="BC254" s="8"/>
    </row>
    <row r="255" spans="49:55" ht="12.75">
      <c r="AW255" s="8"/>
      <c r="AX255" s="8"/>
      <c r="AY255" s="8"/>
      <c r="AZ255" s="8"/>
      <c r="BA255" s="8"/>
      <c r="BB255" s="8"/>
      <c r="BC255" s="8"/>
    </row>
    <row r="256" spans="49:55" ht="12.75">
      <c r="AW256" s="8"/>
      <c r="AX256" s="8"/>
      <c r="AY256" s="8"/>
      <c r="AZ256" s="8"/>
      <c r="BA256" s="8"/>
      <c r="BB256" s="8"/>
      <c r="BC256" s="8"/>
    </row>
    <row r="257" spans="49:55" ht="12.75">
      <c r="AW257" s="8"/>
      <c r="AX257" s="8"/>
      <c r="AY257" s="8"/>
      <c r="AZ257" s="8"/>
      <c r="BA257" s="8"/>
      <c r="BB257" s="8"/>
      <c r="BC257" s="8"/>
    </row>
    <row r="258" spans="49:55" ht="12.75">
      <c r="AW258" s="8"/>
      <c r="AX258" s="8"/>
      <c r="AY258" s="8"/>
      <c r="AZ258" s="8"/>
      <c r="BA258" s="8"/>
      <c r="BB258" s="8"/>
      <c r="BC258" s="8"/>
    </row>
    <row r="259" spans="49:55" ht="12.75">
      <c r="AW259" s="8"/>
      <c r="AX259" s="8"/>
      <c r="AY259" s="8"/>
      <c r="AZ259" s="8"/>
      <c r="BA259" s="8"/>
      <c r="BB259" s="8"/>
      <c r="BC259" s="8"/>
    </row>
    <row r="260" spans="49:55" ht="12.75">
      <c r="AW260" s="8"/>
      <c r="AX260" s="8"/>
      <c r="AY260" s="8"/>
      <c r="AZ260" s="8"/>
      <c r="BA260" s="8"/>
      <c r="BB260" s="8"/>
      <c r="BC260" s="8"/>
    </row>
    <row r="261" spans="49:55" ht="12.75">
      <c r="AW261" s="8"/>
      <c r="AX261" s="8"/>
      <c r="AY261" s="8"/>
      <c r="AZ261" s="8"/>
      <c r="BA261" s="8"/>
      <c r="BB261" s="8"/>
      <c r="BC261" s="8"/>
    </row>
    <row r="262" spans="49:55" ht="12.75">
      <c r="AW262" s="8"/>
      <c r="AX262" s="8"/>
      <c r="AY262" s="8"/>
      <c r="AZ262" s="8"/>
      <c r="BA262" s="8"/>
      <c r="BB262" s="8"/>
      <c r="BC262" s="8"/>
    </row>
    <row r="263" spans="49:55" ht="12.75">
      <c r="AW263" s="8"/>
      <c r="AX263" s="8"/>
      <c r="AY263" s="8"/>
      <c r="AZ263" s="8"/>
      <c r="BA263" s="8"/>
      <c r="BB263" s="8"/>
      <c r="BC263" s="8"/>
    </row>
    <row r="264" spans="49:55" ht="12.75">
      <c r="AW264" s="8"/>
      <c r="AX264" s="8"/>
      <c r="AY264" s="8"/>
      <c r="AZ264" s="8"/>
      <c r="BA264" s="8"/>
      <c r="BB264" s="8"/>
      <c r="BC264" s="8"/>
    </row>
    <row r="265" spans="49:55" ht="12.75">
      <c r="AW265" s="8"/>
      <c r="AX265" s="8"/>
      <c r="AY265" s="8"/>
      <c r="AZ265" s="8"/>
      <c r="BA265" s="8"/>
      <c r="BB265" s="8"/>
      <c r="BC265" s="8"/>
    </row>
    <row r="266" spans="49:55" ht="12.75">
      <c r="AW266" s="8"/>
      <c r="AX266" s="8"/>
      <c r="AY266" s="8"/>
      <c r="AZ266" s="8"/>
      <c r="BA266" s="8"/>
      <c r="BB266" s="8"/>
      <c r="BC266" s="8"/>
    </row>
    <row r="267" spans="49:55" ht="12.75">
      <c r="AW267" s="8"/>
      <c r="AX267" s="8"/>
      <c r="AY267" s="8"/>
      <c r="AZ267" s="8"/>
      <c r="BA267" s="8"/>
      <c r="BB267" s="8"/>
      <c r="BC267" s="8"/>
    </row>
    <row r="268" spans="49:55" ht="12.75">
      <c r="AW268" s="8"/>
      <c r="AX268" s="8"/>
      <c r="AY268" s="8"/>
      <c r="AZ268" s="8"/>
      <c r="BA268" s="8"/>
      <c r="BB268" s="8"/>
      <c r="BC268" s="8"/>
    </row>
    <row r="269" spans="49:55" ht="12.75">
      <c r="AW269" s="8"/>
      <c r="AX269" s="8"/>
      <c r="AY269" s="8"/>
      <c r="AZ269" s="8"/>
      <c r="BA269" s="8"/>
      <c r="BB269" s="8"/>
      <c r="BC269" s="8"/>
    </row>
    <row r="270" spans="49:55" ht="12.75">
      <c r="AW270" s="8"/>
      <c r="AX270" s="8"/>
      <c r="AY270" s="8"/>
      <c r="AZ270" s="8"/>
      <c r="BA270" s="8"/>
      <c r="BB270" s="8"/>
      <c r="BC270" s="8"/>
    </row>
    <row r="271" spans="49:55" ht="12.75">
      <c r="AW271" s="8"/>
      <c r="AX271" s="8"/>
      <c r="AY271" s="8"/>
      <c r="AZ271" s="8"/>
      <c r="BA271" s="8"/>
      <c r="BB271" s="8"/>
      <c r="BC271" s="8"/>
    </row>
    <row r="272" spans="49:55" ht="12.75">
      <c r="AW272" s="8"/>
      <c r="AX272" s="8"/>
      <c r="AY272" s="8"/>
      <c r="AZ272" s="8"/>
      <c r="BA272" s="8"/>
      <c r="BB272" s="8"/>
      <c r="BC272" s="8"/>
    </row>
    <row r="273" spans="49:55" ht="12.75">
      <c r="AW273" s="8"/>
      <c r="AX273" s="8"/>
      <c r="AY273" s="8"/>
      <c r="AZ273" s="8"/>
      <c r="BA273" s="8"/>
      <c r="BB273" s="8"/>
      <c r="BC273" s="8"/>
    </row>
    <row r="274" spans="49:55" ht="12.75">
      <c r="AW274" s="8"/>
      <c r="AX274" s="8"/>
      <c r="AY274" s="8"/>
      <c r="AZ274" s="8"/>
      <c r="BA274" s="8"/>
      <c r="BB274" s="8"/>
      <c r="BC274" s="8"/>
    </row>
    <row r="275" spans="49:55" ht="12.75">
      <c r="AW275" s="8"/>
      <c r="AX275" s="8"/>
      <c r="AY275" s="8"/>
      <c r="AZ275" s="8"/>
      <c r="BA275" s="8"/>
      <c r="BB275" s="8"/>
      <c r="BC275" s="8"/>
    </row>
    <row r="276" spans="49:55" ht="12.75">
      <c r="AW276" s="8"/>
      <c r="AX276" s="8"/>
      <c r="AY276" s="8"/>
      <c r="AZ276" s="8"/>
      <c r="BA276" s="8"/>
      <c r="BB276" s="8"/>
      <c r="BC276" s="8"/>
    </row>
    <row r="277" spans="49:55" ht="12.75">
      <c r="AW277" s="8"/>
      <c r="AX277" s="8"/>
      <c r="AY277" s="8"/>
      <c r="AZ277" s="8"/>
      <c r="BA277" s="8"/>
      <c r="BB277" s="8"/>
      <c r="BC277" s="8"/>
    </row>
    <row r="278" spans="49:55" ht="12.75">
      <c r="AW278" s="8"/>
      <c r="AX278" s="8"/>
      <c r="AY278" s="8"/>
      <c r="AZ278" s="8"/>
      <c r="BA278" s="8"/>
      <c r="BB278" s="8"/>
      <c r="BC278" s="8"/>
    </row>
    <row r="279" spans="49:55" ht="12.75">
      <c r="AW279" s="8"/>
      <c r="AX279" s="8"/>
      <c r="AY279" s="8"/>
      <c r="AZ279" s="8"/>
      <c r="BA279" s="8"/>
      <c r="BB279" s="8"/>
      <c r="BC279" s="8"/>
    </row>
    <row r="280" spans="49:55" ht="12.75">
      <c r="AW280" s="8"/>
      <c r="AX280" s="8"/>
      <c r="AY280" s="8"/>
      <c r="AZ280" s="8"/>
      <c r="BA280" s="8"/>
      <c r="BB280" s="8"/>
      <c r="BC280" s="8"/>
    </row>
    <row r="281" spans="49:55" ht="12.75">
      <c r="AW281" s="8"/>
      <c r="AX281" s="8"/>
      <c r="AY281" s="8"/>
      <c r="AZ281" s="8"/>
      <c r="BA281" s="8"/>
      <c r="BB281" s="8"/>
      <c r="BC281" s="8"/>
    </row>
    <row r="282" spans="49:55" ht="12.75">
      <c r="AW282" s="8"/>
      <c r="AX282" s="8"/>
      <c r="AY282" s="8"/>
      <c r="AZ282" s="8"/>
      <c r="BA282" s="8"/>
      <c r="BB282" s="8"/>
      <c r="BC282" s="8"/>
    </row>
    <row r="283" spans="49:55" ht="12.75">
      <c r="AW283" s="8"/>
      <c r="AX283" s="8"/>
      <c r="AY283" s="8"/>
      <c r="AZ283" s="8"/>
      <c r="BA283" s="8"/>
      <c r="BB283" s="8"/>
      <c r="BC283" s="8"/>
    </row>
    <row r="284" spans="49:55" ht="12.75">
      <c r="AW284" s="8"/>
      <c r="AX284" s="8"/>
      <c r="AY284" s="8"/>
      <c r="AZ284" s="8"/>
      <c r="BA284" s="8"/>
      <c r="BB284" s="8"/>
      <c r="BC284" s="8"/>
    </row>
    <row r="285" spans="49:55" ht="12.75">
      <c r="AW285" s="8"/>
      <c r="AX285" s="8"/>
      <c r="AY285" s="8"/>
      <c r="AZ285" s="8"/>
      <c r="BA285" s="8"/>
      <c r="BB285" s="8"/>
      <c r="BC285" s="8"/>
    </row>
    <row r="286" spans="49:55" ht="12.75">
      <c r="AW286" s="8"/>
      <c r="AX286" s="8"/>
      <c r="AY286" s="8"/>
      <c r="AZ286" s="8"/>
      <c r="BA286" s="8"/>
      <c r="BB286" s="8"/>
      <c r="BC286" s="8"/>
    </row>
    <row r="287" spans="49:55" ht="12.75">
      <c r="AW287" s="8"/>
      <c r="AX287" s="8"/>
      <c r="AY287" s="8"/>
      <c r="AZ287" s="8"/>
      <c r="BA287" s="8"/>
      <c r="BB287" s="8"/>
      <c r="BC287" s="8"/>
    </row>
    <row r="288" spans="49:55" ht="12.75">
      <c r="AW288" s="8"/>
      <c r="AX288" s="8"/>
      <c r="AY288" s="8"/>
      <c r="AZ288" s="8"/>
      <c r="BA288" s="8"/>
      <c r="BB288" s="8"/>
      <c r="BC288" s="8"/>
    </row>
    <row r="289" spans="49:55" ht="12.75">
      <c r="AW289" s="8"/>
      <c r="AX289" s="8"/>
      <c r="AY289" s="8"/>
      <c r="AZ289" s="8"/>
      <c r="BA289" s="8"/>
      <c r="BB289" s="8"/>
      <c r="BC289" s="8"/>
    </row>
    <row r="290" spans="49:55" ht="12.75">
      <c r="AW290" s="8"/>
      <c r="AX290" s="8"/>
      <c r="AY290" s="8"/>
      <c r="AZ290" s="8"/>
      <c r="BA290" s="8"/>
      <c r="BB290" s="8"/>
      <c r="BC290" s="8"/>
    </row>
    <row r="291" spans="49:55" ht="12.75">
      <c r="AW291" s="8"/>
      <c r="AX291" s="8"/>
      <c r="AY291" s="8"/>
      <c r="AZ291" s="8"/>
      <c r="BA291" s="8"/>
      <c r="BB291" s="8"/>
      <c r="BC291" s="8"/>
    </row>
    <row r="292" spans="49:55" ht="12.75">
      <c r="AW292" s="8"/>
      <c r="AX292" s="8"/>
      <c r="AY292" s="8"/>
      <c r="AZ292" s="8"/>
      <c r="BA292" s="8"/>
      <c r="BB292" s="8"/>
      <c r="BC292" s="8"/>
    </row>
    <row r="293" spans="49:55" ht="12.75">
      <c r="AW293" s="8"/>
      <c r="AX293" s="8"/>
      <c r="AY293" s="8"/>
      <c r="AZ293" s="8"/>
      <c r="BA293" s="8"/>
      <c r="BB293" s="8"/>
      <c r="BC293" s="8"/>
    </row>
    <row r="294" spans="49:55" ht="12.75">
      <c r="AW294" s="8"/>
      <c r="AX294" s="8"/>
      <c r="AY294" s="8"/>
      <c r="AZ294" s="8"/>
      <c r="BA294" s="8"/>
      <c r="BB294" s="8"/>
      <c r="BC294" s="8"/>
    </row>
    <row r="295" spans="49:55" ht="12.75">
      <c r="AW295" s="8"/>
      <c r="AX295" s="8"/>
      <c r="AY295" s="8"/>
      <c r="AZ295" s="8"/>
      <c r="BA295" s="8"/>
      <c r="BB295" s="8"/>
      <c r="BC295" s="8"/>
    </row>
    <row r="296" spans="49:55" ht="12.75">
      <c r="AW296" s="8"/>
      <c r="AX296" s="8"/>
      <c r="AY296" s="8"/>
      <c r="AZ296" s="8"/>
      <c r="BA296" s="8"/>
      <c r="BB296" s="8"/>
      <c r="BC296" s="8"/>
    </row>
    <row r="297" spans="49:55" ht="12.75">
      <c r="AW297" s="8"/>
      <c r="AX297" s="8"/>
      <c r="AY297" s="8"/>
      <c r="AZ297" s="8"/>
      <c r="BA297" s="8"/>
      <c r="BB297" s="8"/>
      <c r="BC297" s="8"/>
    </row>
    <row r="298" spans="49:55" ht="12.75">
      <c r="AW298" s="8"/>
      <c r="AX298" s="8"/>
      <c r="AY298" s="8"/>
      <c r="AZ298" s="8"/>
      <c r="BA298" s="8"/>
      <c r="BB298" s="8"/>
      <c r="BC298" s="8"/>
    </row>
    <row r="299" spans="49:55" ht="12.75">
      <c r="AW299" s="8"/>
      <c r="AX299" s="8"/>
      <c r="AY299" s="8"/>
      <c r="AZ299" s="8"/>
      <c r="BA299" s="8"/>
      <c r="BB299" s="8"/>
      <c r="BC299" s="8"/>
    </row>
    <row r="300" spans="49:55" ht="12.75">
      <c r="AW300" s="8"/>
      <c r="AX300" s="8"/>
      <c r="AY300" s="8"/>
      <c r="AZ300" s="8"/>
      <c r="BA300" s="8"/>
      <c r="BB300" s="8"/>
      <c r="BC300" s="8"/>
    </row>
    <row r="301" spans="49:55" ht="12.75">
      <c r="AW301" s="8"/>
      <c r="AX301" s="8"/>
      <c r="AY301" s="8"/>
      <c r="AZ301" s="8"/>
      <c r="BA301" s="8"/>
      <c r="BB301" s="8"/>
      <c r="BC301" s="8"/>
    </row>
    <row r="302" spans="49:55" ht="12.75">
      <c r="AW302" s="8"/>
      <c r="AX302" s="8"/>
      <c r="AY302" s="8"/>
      <c r="AZ302" s="8"/>
      <c r="BA302" s="8"/>
      <c r="BB302" s="8"/>
      <c r="BC302" s="8"/>
    </row>
    <row r="303" spans="49:55" ht="12.75">
      <c r="AW303" s="8"/>
      <c r="AX303" s="8"/>
      <c r="AY303" s="8"/>
      <c r="AZ303" s="8"/>
      <c r="BA303" s="8"/>
      <c r="BB303" s="8"/>
      <c r="BC303" s="8"/>
    </row>
    <row r="304" spans="49:55" ht="12.75">
      <c r="AW304" s="8"/>
      <c r="AX304" s="8"/>
      <c r="AY304" s="8"/>
      <c r="AZ304" s="8"/>
      <c r="BA304" s="8"/>
      <c r="BB304" s="8"/>
      <c r="BC304" s="8"/>
    </row>
    <row r="305" spans="49:55" ht="12.75">
      <c r="AW305" s="8"/>
      <c r="AX305" s="8"/>
      <c r="AY305" s="8"/>
      <c r="AZ305" s="8"/>
      <c r="BA305" s="8"/>
      <c r="BB305" s="8"/>
      <c r="BC305" s="8"/>
    </row>
    <row r="306" spans="49:55" ht="12.75">
      <c r="AW306" s="8"/>
      <c r="AX306" s="8"/>
      <c r="AY306" s="8"/>
      <c r="AZ306" s="8"/>
      <c r="BA306" s="8"/>
      <c r="BB306" s="8"/>
      <c r="BC306" s="8"/>
    </row>
    <row r="307" spans="49:55" ht="12.75">
      <c r="AW307" s="8"/>
      <c r="AX307" s="8"/>
      <c r="AY307" s="8"/>
      <c r="AZ307" s="8"/>
      <c r="BA307" s="8"/>
      <c r="BB307" s="8"/>
      <c r="BC307" s="8"/>
    </row>
    <row r="308" spans="49:55" ht="12.75">
      <c r="AW308" s="8"/>
      <c r="AX308" s="8"/>
      <c r="AY308" s="8"/>
      <c r="AZ308" s="8"/>
      <c r="BA308" s="8"/>
      <c r="BB308" s="8"/>
      <c r="BC308" s="8"/>
    </row>
    <row r="309" spans="49:55" ht="12.75">
      <c r="AW309" s="8"/>
      <c r="AX309" s="8"/>
      <c r="AY309" s="8"/>
      <c r="AZ309" s="8"/>
      <c r="BA309" s="8"/>
      <c r="BB309" s="8"/>
      <c r="BC309" s="8"/>
    </row>
    <row r="310" spans="49:55" ht="12.75">
      <c r="AW310" s="8"/>
      <c r="AX310" s="8"/>
      <c r="AY310" s="8"/>
      <c r="AZ310" s="8"/>
      <c r="BA310" s="8"/>
      <c r="BB310" s="8"/>
      <c r="BC310" s="8"/>
    </row>
    <row r="311" spans="49:55" ht="12.75">
      <c r="AW311" s="8"/>
      <c r="AX311" s="8"/>
      <c r="AY311" s="8"/>
      <c r="AZ311" s="8"/>
      <c r="BA311" s="8"/>
      <c r="BB311" s="8"/>
      <c r="BC311" s="8"/>
    </row>
    <row r="312" spans="49:55" ht="12.75">
      <c r="AW312" s="8"/>
      <c r="AX312" s="8"/>
      <c r="AY312" s="8"/>
      <c r="AZ312" s="8"/>
      <c r="BA312" s="8"/>
      <c r="BB312" s="8"/>
      <c r="BC312" s="8"/>
    </row>
    <row r="313" spans="49:55" ht="12.75">
      <c r="AW313" s="8"/>
      <c r="AX313" s="8"/>
      <c r="AY313" s="8"/>
      <c r="AZ313" s="8"/>
      <c r="BA313" s="8"/>
      <c r="BB313" s="8"/>
      <c r="BC313" s="8"/>
    </row>
    <row r="314" spans="49:55" ht="12.75">
      <c r="AW314" s="8"/>
      <c r="AX314" s="8"/>
      <c r="AY314" s="8"/>
      <c r="AZ314" s="8"/>
      <c r="BA314" s="8"/>
      <c r="BB314" s="8"/>
      <c r="BC314" s="8"/>
    </row>
    <row r="315" spans="49:55" ht="12.75">
      <c r="AW315" s="8"/>
      <c r="AX315" s="8"/>
      <c r="AY315" s="8"/>
      <c r="AZ315" s="8"/>
      <c r="BA315" s="8"/>
      <c r="BB315" s="8"/>
      <c r="BC315" s="8"/>
    </row>
    <row r="316" spans="49:55" ht="12.75">
      <c r="AW316" s="8"/>
      <c r="AX316" s="8"/>
      <c r="AY316" s="8"/>
      <c r="AZ316" s="8"/>
      <c r="BA316" s="8"/>
      <c r="BB316" s="8"/>
      <c r="BC316" s="8"/>
    </row>
    <row r="317" spans="49:55" ht="12.75">
      <c r="AW317" s="8"/>
      <c r="AX317" s="8"/>
      <c r="AY317" s="8"/>
      <c r="AZ317" s="8"/>
      <c r="BA317" s="8"/>
      <c r="BB317" s="8"/>
      <c r="BC317" s="8"/>
    </row>
    <row r="318" spans="49:55" ht="12.75">
      <c r="AW318" s="8"/>
      <c r="AX318" s="8"/>
      <c r="AY318" s="8"/>
      <c r="AZ318" s="8"/>
      <c r="BA318" s="8"/>
      <c r="BB318" s="8"/>
      <c r="BC318" s="8"/>
    </row>
    <row r="319" spans="49:55" ht="12.75">
      <c r="AW319" s="8"/>
      <c r="AX319" s="8"/>
      <c r="AY319" s="8"/>
      <c r="AZ319" s="8"/>
      <c r="BA319" s="8"/>
      <c r="BB319" s="8"/>
      <c r="BC319" s="8"/>
    </row>
    <row r="320" spans="49:55" ht="12.75">
      <c r="AW320" s="8"/>
      <c r="AX320" s="8"/>
      <c r="AY320" s="8"/>
      <c r="AZ320" s="8"/>
      <c r="BA320" s="8"/>
      <c r="BB320" s="8"/>
      <c r="BC320" s="8"/>
    </row>
    <row r="321" spans="49:55" ht="12.75">
      <c r="AW321" s="8"/>
      <c r="AX321" s="8"/>
      <c r="AY321" s="8"/>
      <c r="AZ321" s="8"/>
      <c r="BA321" s="8"/>
      <c r="BB321" s="8"/>
      <c r="BC321" s="8"/>
    </row>
    <row r="322" spans="49:55" ht="12.75">
      <c r="AW322" s="8"/>
      <c r="AX322" s="8"/>
      <c r="AY322" s="8"/>
      <c r="AZ322" s="8"/>
      <c r="BA322" s="8"/>
      <c r="BB322" s="8"/>
      <c r="BC322" s="8"/>
    </row>
    <row r="323" spans="49:55" ht="12.75">
      <c r="AW323" s="8"/>
      <c r="AX323" s="8"/>
      <c r="AY323" s="8"/>
      <c r="AZ323" s="8"/>
      <c r="BA323" s="8"/>
      <c r="BB323" s="8"/>
      <c r="BC323" s="8"/>
    </row>
    <row r="324" spans="49:55" ht="12.75">
      <c r="AW324" s="8"/>
      <c r="AX324" s="8"/>
      <c r="AY324" s="8"/>
      <c r="AZ324" s="8"/>
      <c r="BA324" s="8"/>
      <c r="BB324" s="8"/>
      <c r="BC324" s="8"/>
    </row>
    <row r="325" spans="49:55" ht="12.75">
      <c r="AW325" s="8"/>
      <c r="AX325" s="8"/>
      <c r="AY325" s="8"/>
      <c r="AZ325" s="8"/>
      <c r="BA325" s="8"/>
      <c r="BB325" s="8"/>
      <c r="BC325" s="8"/>
    </row>
    <row r="326" spans="49:55" ht="12.75">
      <c r="AW326" s="8"/>
      <c r="AX326" s="8"/>
      <c r="AY326" s="8"/>
      <c r="AZ326" s="8"/>
      <c r="BA326" s="8"/>
      <c r="BB326" s="8"/>
      <c r="BC326" s="8"/>
    </row>
    <row r="327" spans="49:55" ht="12.75">
      <c r="AW327" s="8"/>
      <c r="AX327" s="8"/>
      <c r="AY327" s="8"/>
      <c r="AZ327" s="8"/>
      <c r="BA327" s="8"/>
      <c r="BB327" s="8"/>
      <c r="BC327" s="8"/>
    </row>
    <row r="328" spans="49:55" ht="12.75">
      <c r="AW328" s="8"/>
      <c r="AX328" s="8"/>
      <c r="AY328" s="8"/>
      <c r="AZ328" s="8"/>
      <c r="BA328" s="8"/>
      <c r="BB328" s="8"/>
      <c r="BC328" s="8"/>
    </row>
    <row r="329" spans="49:55" ht="12.75">
      <c r="AW329" s="8"/>
      <c r="AX329" s="8"/>
      <c r="AY329" s="8"/>
      <c r="AZ329" s="8"/>
      <c r="BA329" s="8"/>
      <c r="BB329" s="8"/>
      <c r="BC329" s="8"/>
    </row>
    <row r="330" spans="49:55" ht="12.75">
      <c r="AW330" s="8"/>
      <c r="AX330" s="8"/>
      <c r="AY330" s="8"/>
      <c r="AZ330" s="8"/>
      <c r="BA330" s="8"/>
      <c r="BB330" s="8"/>
      <c r="BC330" s="8"/>
    </row>
    <row r="331" spans="49:55" ht="12.75">
      <c r="AW331" s="8"/>
      <c r="AX331" s="8"/>
      <c r="AY331" s="8"/>
      <c r="AZ331" s="8"/>
      <c r="BA331" s="8"/>
      <c r="BB331" s="8"/>
      <c r="BC331" s="8"/>
    </row>
    <row r="332" spans="49:55" ht="12.75">
      <c r="AW332" s="8"/>
      <c r="AX332" s="8"/>
      <c r="AY332" s="8"/>
      <c r="AZ332" s="8"/>
      <c r="BA332" s="8"/>
      <c r="BB332" s="8"/>
      <c r="BC332" s="8"/>
    </row>
    <row r="333" spans="49:55" ht="12.75">
      <c r="AW333" s="8"/>
      <c r="AX333" s="8"/>
      <c r="AY333" s="8"/>
      <c r="AZ333" s="8"/>
      <c r="BA333" s="8"/>
      <c r="BB333" s="8"/>
      <c r="BC333" s="8"/>
    </row>
    <row r="334" spans="49:55" ht="12.75">
      <c r="AW334" s="8"/>
      <c r="AX334" s="8"/>
      <c r="AY334" s="8"/>
      <c r="AZ334" s="8"/>
      <c r="BA334" s="8"/>
      <c r="BB334" s="8"/>
      <c r="BC334" s="8"/>
    </row>
    <row r="335" spans="49:55" ht="12.75">
      <c r="AW335" s="8"/>
      <c r="AX335" s="8"/>
      <c r="AY335" s="8"/>
      <c r="AZ335" s="8"/>
      <c r="BA335" s="8"/>
      <c r="BB335" s="8"/>
      <c r="BC335" s="8"/>
    </row>
    <row r="336" spans="49:55" ht="12.75">
      <c r="AW336" s="8"/>
      <c r="AX336" s="8"/>
      <c r="AY336" s="8"/>
      <c r="AZ336" s="8"/>
      <c r="BA336" s="8"/>
      <c r="BB336" s="8"/>
      <c r="BC336" s="8"/>
    </row>
    <row r="337" spans="49:55" ht="12.75">
      <c r="AW337" s="8"/>
      <c r="AX337" s="8"/>
      <c r="AY337" s="8"/>
      <c r="AZ337" s="8"/>
      <c r="BA337" s="8"/>
      <c r="BB337" s="8"/>
      <c r="BC337" s="8"/>
    </row>
    <row r="338" spans="49:55" ht="12.75">
      <c r="AW338" s="8"/>
      <c r="AX338" s="8"/>
      <c r="AY338" s="8"/>
      <c r="AZ338" s="8"/>
      <c r="BA338" s="8"/>
      <c r="BB338" s="8"/>
      <c r="BC338" s="8"/>
    </row>
    <row r="339" spans="49:55" ht="12.75">
      <c r="AW339" s="8"/>
      <c r="AX339" s="8"/>
      <c r="AY339" s="8"/>
      <c r="AZ339" s="8"/>
      <c r="BA339" s="8"/>
      <c r="BB339" s="8"/>
      <c r="BC339" s="8"/>
    </row>
    <row r="340" spans="49:55" ht="12.75">
      <c r="AW340" s="8"/>
      <c r="AX340" s="8"/>
      <c r="AY340" s="8"/>
      <c r="AZ340" s="8"/>
      <c r="BA340" s="8"/>
      <c r="BB340" s="8"/>
      <c r="BC340" s="8"/>
    </row>
    <row r="341" spans="49:55" ht="12.75">
      <c r="AW341" s="8"/>
      <c r="AX341" s="8"/>
      <c r="AY341" s="8"/>
      <c r="AZ341" s="8"/>
      <c r="BA341" s="8"/>
      <c r="BB341" s="8"/>
      <c r="BC341" s="8"/>
    </row>
    <row r="342" spans="49:55" ht="12.75">
      <c r="AW342" s="8"/>
      <c r="AX342" s="8"/>
      <c r="AY342" s="8"/>
      <c r="AZ342" s="8"/>
      <c r="BA342" s="8"/>
      <c r="BB342" s="8"/>
      <c r="BC342" s="8"/>
    </row>
    <row r="343" spans="49:55" ht="12.75">
      <c r="AW343" s="8"/>
      <c r="AX343" s="8"/>
      <c r="AY343" s="8"/>
      <c r="AZ343" s="8"/>
      <c r="BA343" s="8"/>
      <c r="BB343" s="8"/>
      <c r="BC343" s="8"/>
    </row>
    <row r="344" spans="49:55" ht="12.75">
      <c r="AW344" s="8"/>
      <c r="AX344" s="8"/>
      <c r="AY344" s="8"/>
      <c r="AZ344" s="8"/>
      <c r="BA344" s="8"/>
      <c r="BB344" s="8"/>
      <c r="BC344" s="8"/>
    </row>
    <row r="345" spans="49:55" ht="12.75">
      <c r="AW345" s="8"/>
      <c r="AX345" s="8"/>
      <c r="AY345" s="8"/>
      <c r="AZ345" s="8"/>
      <c r="BA345" s="8"/>
      <c r="BB345" s="8"/>
      <c r="BC345" s="8"/>
    </row>
    <row r="346" spans="49:55" ht="12.75">
      <c r="AW346" s="8"/>
      <c r="AX346" s="8"/>
      <c r="AY346" s="8"/>
      <c r="AZ346" s="8"/>
      <c r="BA346" s="8"/>
      <c r="BB346" s="8"/>
      <c r="BC346" s="8"/>
    </row>
    <row r="347" spans="49:55" ht="12.75">
      <c r="AW347" s="8"/>
      <c r="AX347" s="8"/>
      <c r="AY347" s="8"/>
      <c r="AZ347" s="8"/>
      <c r="BA347" s="8"/>
      <c r="BB347" s="8"/>
      <c r="BC347" s="8"/>
    </row>
    <row r="348" spans="49:55" ht="12.75">
      <c r="AW348" s="8"/>
      <c r="AX348" s="8"/>
      <c r="AY348" s="8"/>
      <c r="AZ348" s="8"/>
      <c r="BA348" s="8"/>
      <c r="BB348" s="8"/>
      <c r="BC348" s="8"/>
    </row>
    <row r="349" spans="49:55" ht="12.75">
      <c r="AW349" s="8"/>
      <c r="AX349" s="8"/>
      <c r="AY349" s="8"/>
      <c r="AZ349" s="8"/>
      <c r="BA349" s="8"/>
      <c r="BB349" s="8"/>
      <c r="BC349" s="8"/>
    </row>
    <row r="350" spans="49:55" ht="12.75">
      <c r="AW350" s="8"/>
      <c r="AX350" s="8"/>
      <c r="AY350" s="8"/>
      <c r="AZ350" s="8"/>
      <c r="BA350" s="8"/>
      <c r="BB350" s="8"/>
      <c r="BC350" s="8"/>
    </row>
    <row r="351" spans="49:55" ht="12.75">
      <c r="AW351" s="8"/>
      <c r="AX351" s="8"/>
      <c r="AY351" s="8"/>
      <c r="AZ351" s="8"/>
      <c r="BA351" s="8"/>
      <c r="BB351" s="8"/>
      <c r="BC351" s="8"/>
    </row>
    <row r="352" spans="49:55" ht="12.75">
      <c r="AW352" s="8"/>
      <c r="AX352" s="8"/>
      <c r="AY352" s="8"/>
      <c r="AZ352" s="8"/>
      <c r="BA352" s="8"/>
      <c r="BB352" s="8"/>
      <c r="BC352" s="8"/>
    </row>
    <row r="353" spans="49:55" ht="12.75">
      <c r="AW353" s="8"/>
      <c r="AX353" s="8"/>
      <c r="AY353" s="8"/>
      <c r="AZ353" s="8"/>
      <c r="BA353" s="8"/>
      <c r="BB353" s="8"/>
      <c r="BC353" s="8"/>
    </row>
    <row r="354" spans="49:55" ht="12.75">
      <c r="AW354" s="8"/>
      <c r="AX354" s="8"/>
      <c r="AY354" s="8"/>
      <c r="AZ354" s="8"/>
      <c r="BA354" s="8"/>
      <c r="BB354" s="8"/>
      <c r="BC354" s="8"/>
    </row>
    <row r="355" spans="49:55" ht="12.75">
      <c r="AW355" s="8"/>
      <c r="AX355" s="8"/>
      <c r="AY355" s="8"/>
      <c r="AZ355" s="8"/>
      <c r="BA355" s="8"/>
      <c r="BB355" s="8"/>
      <c r="BC355" s="8"/>
    </row>
    <row r="356" spans="49:55" ht="12.75">
      <c r="AW356" s="8"/>
      <c r="AX356" s="8"/>
      <c r="AY356" s="8"/>
      <c r="AZ356" s="8"/>
      <c r="BA356" s="8"/>
      <c r="BB356" s="8"/>
      <c r="BC356" s="8"/>
    </row>
    <row r="357" spans="49:55" ht="12.75">
      <c r="AW357" s="8"/>
      <c r="AX357" s="8"/>
      <c r="AY357" s="8"/>
      <c r="AZ357" s="8"/>
      <c r="BA357" s="8"/>
      <c r="BB357" s="8"/>
      <c r="BC357" s="8"/>
    </row>
    <row r="358" spans="49:55" ht="12.75">
      <c r="AW358" s="8"/>
      <c r="AX358" s="8"/>
      <c r="AY358" s="8"/>
      <c r="AZ358" s="8"/>
      <c r="BA358" s="8"/>
      <c r="BB358" s="8"/>
      <c r="BC358" s="8"/>
    </row>
    <row r="359" spans="49:55" ht="12.75">
      <c r="AW359" s="8"/>
      <c r="AX359" s="8"/>
      <c r="AY359" s="8"/>
      <c r="AZ359" s="8"/>
      <c r="BA359" s="8"/>
      <c r="BB359" s="8"/>
      <c r="BC359" s="8"/>
    </row>
    <row r="360" spans="49:55" ht="12.75">
      <c r="AW360" s="8"/>
      <c r="AX360" s="8"/>
      <c r="AY360" s="8"/>
      <c r="AZ360" s="8"/>
      <c r="BA360" s="8"/>
      <c r="BB360" s="8"/>
      <c r="BC360" s="8"/>
    </row>
    <row r="361" spans="49:55" ht="12.75">
      <c r="AW361" s="8"/>
      <c r="AX361" s="8"/>
      <c r="AY361" s="8"/>
      <c r="AZ361" s="8"/>
      <c r="BA361" s="8"/>
      <c r="BB361" s="8"/>
      <c r="BC361" s="8"/>
    </row>
    <row r="362" spans="49:55" ht="12.75">
      <c r="AW362" s="8"/>
      <c r="AX362" s="8"/>
      <c r="AY362" s="8"/>
      <c r="AZ362" s="8"/>
      <c r="BA362" s="8"/>
      <c r="BB362" s="8"/>
      <c r="BC362" s="8"/>
    </row>
    <row r="363" spans="49:55" ht="12.75">
      <c r="AW363" s="8"/>
      <c r="AX363" s="8"/>
      <c r="AY363" s="8"/>
      <c r="AZ363" s="8"/>
      <c r="BA363" s="8"/>
      <c r="BB363" s="8"/>
      <c r="BC363" s="8"/>
    </row>
    <row r="364" spans="49:55" ht="12.75">
      <c r="AW364" s="8"/>
      <c r="AX364" s="8"/>
      <c r="AY364" s="8"/>
      <c r="AZ364" s="8"/>
      <c r="BA364" s="8"/>
      <c r="BB364" s="8"/>
      <c r="BC364" s="8"/>
    </row>
    <row r="365" spans="49:55" ht="12.75">
      <c r="AW365" s="8"/>
      <c r="AX365" s="8"/>
      <c r="AY365" s="8"/>
      <c r="AZ365" s="8"/>
      <c r="BA365" s="8"/>
      <c r="BB365" s="8"/>
      <c r="BC365" s="8"/>
    </row>
    <row r="366" spans="49:55" ht="12.75">
      <c r="AW366" s="8"/>
      <c r="AX366" s="8"/>
      <c r="AY366" s="8"/>
      <c r="AZ366" s="8"/>
      <c r="BA366" s="8"/>
      <c r="BB366" s="8"/>
      <c r="BC366" s="8"/>
    </row>
    <row r="367" spans="49:55" ht="12.75">
      <c r="AW367" s="8"/>
      <c r="AX367" s="8"/>
      <c r="AY367" s="8"/>
      <c r="AZ367" s="8"/>
      <c r="BA367" s="8"/>
      <c r="BB367" s="8"/>
      <c r="BC367" s="8"/>
    </row>
    <row r="368" spans="49:55" ht="12.75">
      <c r="AW368" s="8"/>
      <c r="AX368" s="8"/>
      <c r="AY368" s="8"/>
      <c r="AZ368" s="8"/>
      <c r="BA368" s="8"/>
      <c r="BB368" s="8"/>
      <c r="BC368" s="8"/>
    </row>
    <row r="369" spans="49:55" ht="12.75">
      <c r="AW369" s="8"/>
      <c r="AX369" s="8"/>
      <c r="AY369" s="8"/>
      <c r="AZ369" s="8"/>
      <c r="BA369" s="8"/>
      <c r="BB369" s="8"/>
      <c r="BC369" s="8"/>
    </row>
    <row r="370" spans="49:55" ht="12.75">
      <c r="AW370" s="8"/>
      <c r="AX370" s="8"/>
      <c r="AY370" s="8"/>
      <c r="AZ370" s="8"/>
      <c r="BA370" s="8"/>
      <c r="BB370" s="8"/>
      <c r="BC370" s="8"/>
    </row>
    <row r="371" spans="49:55" ht="12.75">
      <c r="AW371" s="8"/>
      <c r="AX371" s="8"/>
      <c r="AY371" s="8"/>
      <c r="AZ371" s="8"/>
      <c r="BA371" s="8"/>
      <c r="BB371" s="8"/>
      <c r="BC371" s="8"/>
    </row>
    <row r="372" spans="49:55" ht="12.75">
      <c r="AW372" s="8"/>
      <c r="AX372" s="8"/>
      <c r="AY372" s="8"/>
      <c r="AZ372" s="8"/>
      <c r="BA372" s="8"/>
      <c r="BB372" s="8"/>
      <c r="BC372" s="8"/>
    </row>
    <row r="373" spans="49:55" ht="12.75">
      <c r="AW373" s="8"/>
      <c r="AX373" s="8"/>
      <c r="AY373" s="8"/>
      <c r="AZ373" s="8"/>
      <c r="BA373" s="8"/>
      <c r="BB373" s="8"/>
      <c r="BC373" s="8"/>
    </row>
    <row r="374" spans="49:55" ht="12.75">
      <c r="AW374" s="8"/>
      <c r="AX374" s="8"/>
      <c r="AY374" s="8"/>
      <c r="AZ374" s="8"/>
      <c r="BA374" s="8"/>
      <c r="BB374" s="8"/>
      <c r="BC374" s="8"/>
    </row>
    <row r="375" spans="49:55" ht="12.75">
      <c r="AW375" s="8"/>
      <c r="AX375" s="8"/>
      <c r="AY375" s="8"/>
      <c r="AZ375" s="8"/>
      <c r="BA375" s="8"/>
      <c r="BB375" s="8"/>
      <c r="BC375" s="8"/>
    </row>
    <row r="376" spans="49:55" ht="12.75">
      <c r="AW376" s="8"/>
      <c r="AX376" s="8"/>
      <c r="AY376" s="8"/>
      <c r="AZ376" s="8"/>
      <c r="BA376" s="8"/>
      <c r="BB376" s="8"/>
      <c r="BC376" s="8"/>
    </row>
    <row r="377" spans="49:55" ht="12.75">
      <c r="AW377" s="8"/>
      <c r="AX377" s="8"/>
      <c r="AY377" s="8"/>
      <c r="AZ377" s="8"/>
      <c r="BA377" s="8"/>
      <c r="BB377" s="8"/>
      <c r="BC377" s="8"/>
    </row>
    <row r="378" spans="49:55" ht="12.75">
      <c r="AW378" s="8"/>
      <c r="AX378" s="8"/>
      <c r="AY378" s="8"/>
      <c r="AZ378" s="8"/>
      <c r="BA378" s="8"/>
      <c r="BB378" s="8"/>
      <c r="BC378" s="8"/>
    </row>
    <row r="379" spans="49:55" ht="12.75">
      <c r="AW379" s="8"/>
      <c r="AX379" s="8"/>
      <c r="AY379" s="8"/>
      <c r="AZ379" s="8"/>
      <c r="BA379" s="8"/>
      <c r="BB379" s="8"/>
      <c r="BC379" s="8"/>
    </row>
    <row r="380" spans="49:55" ht="12.75">
      <c r="AW380" s="8"/>
      <c r="AX380" s="8"/>
      <c r="AY380" s="8"/>
      <c r="AZ380" s="8"/>
      <c r="BA380" s="8"/>
      <c r="BB380" s="8"/>
      <c r="BC380" s="8"/>
    </row>
    <row r="381" spans="49:55" ht="12.75">
      <c r="AW381" s="8"/>
      <c r="AX381" s="8"/>
      <c r="AY381" s="8"/>
      <c r="AZ381" s="8"/>
      <c r="BA381" s="8"/>
      <c r="BB381" s="8"/>
      <c r="BC381" s="8"/>
    </row>
    <row r="382" spans="49:55" ht="12.75">
      <c r="AW382" s="8"/>
      <c r="AX382" s="8"/>
      <c r="AY382" s="8"/>
      <c r="AZ382" s="8"/>
      <c r="BA382" s="8"/>
      <c r="BB382" s="8"/>
      <c r="BC382" s="8"/>
    </row>
    <row r="383" spans="49:55" ht="12.75">
      <c r="AW383" s="8"/>
      <c r="AX383" s="8"/>
      <c r="AY383" s="8"/>
      <c r="AZ383" s="8"/>
      <c r="BA383" s="8"/>
      <c r="BB383" s="8"/>
      <c r="BC383" s="8"/>
    </row>
    <row r="384" spans="49:55" ht="12.75">
      <c r="AW384" s="8"/>
      <c r="AX384" s="8"/>
      <c r="AY384" s="8"/>
      <c r="AZ384" s="8"/>
      <c r="BA384" s="8"/>
      <c r="BB384" s="8"/>
      <c r="BC384" s="8"/>
    </row>
    <row r="385" spans="49:55" ht="12.75">
      <c r="AW385" s="8"/>
      <c r="AX385" s="8"/>
      <c r="AY385" s="8"/>
      <c r="AZ385" s="8"/>
      <c r="BA385" s="8"/>
      <c r="BB385" s="8"/>
      <c r="BC385" s="8"/>
    </row>
    <row r="386" spans="49:55" ht="12.75">
      <c r="AW386" s="8"/>
      <c r="AX386" s="8"/>
      <c r="AY386" s="8"/>
      <c r="AZ386" s="8"/>
      <c r="BA386" s="8"/>
      <c r="BB386" s="8"/>
      <c r="BC386" s="8"/>
    </row>
    <row r="387" spans="49:55" ht="12.75">
      <c r="AW387" s="8"/>
      <c r="AX387" s="8"/>
      <c r="AY387" s="8"/>
      <c r="AZ387" s="8"/>
      <c r="BA387" s="8"/>
      <c r="BB387" s="8"/>
      <c r="BC387" s="8"/>
    </row>
    <row r="388" spans="49:55" ht="12.75">
      <c r="AW388" s="8"/>
      <c r="AX388" s="8"/>
      <c r="AY388" s="8"/>
      <c r="AZ388" s="8"/>
      <c r="BA388" s="8"/>
      <c r="BB388" s="8"/>
      <c r="BC388" s="8"/>
    </row>
    <row r="389" spans="49:55" ht="12.75">
      <c r="AW389" s="8"/>
      <c r="AX389" s="8"/>
      <c r="AY389" s="8"/>
      <c r="AZ389" s="8"/>
      <c r="BA389" s="8"/>
      <c r="BB389" s="8"/>
      <c r="BC389" s="8"/>
    </row>
    <row r="390" spans="49:55" ht="12.75">
      <c r="AW390" s="8"/>
      <c r="AX390" s="8"/>
      <c r="AY390" s="8"/>
      <c r="AZ390" s="8"/>
      <c r="BA390" s="8"/>
      <c r="BB390" s="8"/>
      <c r="BC390" s="8"/>
    </row>
    <row r="391" spans="49:55" ht="12.75">
      <c r="AW391" s="8"/>
      <c r="AX391" s="8"/>
      <c r="AY391" s="8"/>
      <c r="AZ391" s="8"/>
      <c r="BA391" s="8"/>
      <c r="BB391" s="8"/>
      <c r="BC391" s="8"/>
    </row>
    <row r="392" spans="49:55" ht="12.75">
      <c r="AW392" s="8"/>
      <c r="AX392" s="8"/>
      <c r="AY392" s="8"/>
      <c r="AZ392" s="8"/>
      <c r="BA392" s="8"/>
      <c r="BB392" s="8"/>
      <c r="BC392" s="8"/>
    </row>
    <row r="393" spans="49:55" ht="12.75">
      <c r="AW393" s="8"/>
      <c r="AX393" s="8"/>
      <c r="AY393" s="8"/>
      <c r="AZ393" s="8"/>
      <c r="BA393" s="8"/>
      <c r="BB393" s="8"/>
      <c r="BC393" s="8"/>
    </row>
    <row r="394" spans="49:55" ht="12.75">
      <c r="AW394" s="8"/>
      <c r="AX394" s="8"/>
      <c r="AY394" s="8"/>
      <c r="AZ394" s="8"/>
      <c r="BA394" s="8"/>
      <c r="BB394" s="8"/>
      <c r="BC394" s="8"/>
    </row>
    <row r="395" spans="49:55" ht="12.75">
      <c r="AW395" s="8"/>
      <c r="AX395" s="8"/>
      <c r="AY395" s="8"/>
      <c r="AZ395" s="8"/>
      <c r="BA395" s="8"/>
      <c r="BB395" s="8"/>
      <c r="BC395" s="8"/>
    </row>
    <row r="396" spans="49:55" ht="12.75">
      <c r="AW396" s="8"/>
      <c r="AX396" s="8"/>
      <c r="AY396" s="8"/>
      <c r="AZ396" s="8"/>
      <c r="BA396" s="8"/>
      <c r="BB396" s="8"/>
      <c r="BC396" s="8"/>
    </row>
    <row r="397" spans="49:55" ht="12.75">
      <c r="AW397" s="8"/>
      <c r="AX397" s="8"/>
      <c r="AY397" s="8"/>
      <c r="AZ397" s="8"/>
      <c r="BA397" s="8"/>
      <c r="BB397" s="8"/>
      <c r="BC397" s="8"/>
    </row>
    <row r="398" spans="49:55" ht="12.75">
      <c r="AW398" s="8"/>
      <c r="AX398" s="8"/>
      <c r="AY398" s="8"/>
      <c r="AZ398" s="8"/>
      <c r="BA398" s="8"/>
      <c r="BB398" s="8"/>
      <c r="BC398" s="8"/>
    </row>
    <row r="399" spans="49:55" ht="12.75">
      <c r="AW399" s="8"/>
      <c r="AX399" s="8"/>
      <c r="AY399" s="8"/>
      <c r="AZ399" s="8"/>
      <c r="BA399" s="8"/>
      <c r="BB399" s="8"/>
      <c r="BC399" s="8"/>
    </row>
    <row r="400" spans="49:55" ht="12.75">
      <c r="AW400" s="8"/>
      <c r="AX400" s="8"/>
      <c r="AY400" s="8"/>
      <c r="AZ400" s="8"/>
      <c r="BA400" s="8"/>
      <c r="BB400" s="8"/>
      <c r="BC400" s="8"/>
    </row>
    <row r="401" spans="49:55" ht="12.75">
      <c r="AW401" s="8"/>
      <c r="AX401" s="8"/>
      <c r="AY401" s="8"/>
      <c r="AZ401" s="8"/>
      <c r="BA401" s="8"/>
      <c r="BB401" s="8"/>
      <c r="BC401" s="8"/>
    </row>
    <row r="402" spans="49:55" ht="12.75">
      <c r="AW402" s="8"/>
      <c r="AX402" s="8"/>
      <c r="AY402" s="8"/>
      <c r="AZ402" s="8"/>
      <c r="BA402" s="8"/>
      <c r="BB402" s="8"/>
      <c r="BC402" s="8"/>
    </row>
    <row r="403" spans="49:55" ht="12.75">
      <c r="AW403" s="8"/>
      <c r="AX403" s="8"/>
      <c r="AY403" s="8"/>
      <c r="AZ403" s="8"/>
      <c r="BA403" s="8"/>
      <c r="BB403" s="8"/>
      <c r="BC403" s="8"/>
    </row>
    <row r="404" spans="49:55" ht="12.75">
      <c r="AW404" s="8"/>
      <c r="AX404" s="8"/>
      <c r="AY404" s="8"/>
      <c r="AZ404" s="8"/>
      <c r="BA404" s="8"/>
      <c r="BB404" s="8"/>
      <c r="BC404" s="8"/>
    </row>
    <row r="405" spans="49:55" ht="12.75">
      <c r="AW405" s="8"/>
      <c r="AX405" s="8"/>
      <c r="AY405" s="8"/>
      <c r="AZ405" s="8"/>
      <c r="BA405" s="8"/>
      <c r="BB405" s="8"/>
      <c r="BC405" s="8"/>
    </row>
    <row r="406" spans="49:55" ht="12.75">
      <c r="AW406" s="8"/>
      <c r="AX406" s="8"/>
      <c r="AY406" s="8"/>
      <c r="AZ406" s="8"/>
      <c r="BA406" s="8"/>
      <c r="BB406" s="8"/>
      <c r="BC406" s="8"/>
    </row>
    <row r="407" spans="49:55" ht="12.75">
      <c r="AW407" s="8"/>
      <c r="AX407" s="8"/>
      <c r="AY407" s="8"/>
      <c r="AZ407" s="8"/>
      <c r="BA407" s="8"/>
      <c r="BB407" s="8"/>
      <c r="BC407" s="8"/>
    </row>
    <row r="408" spans="49:55" ht="12.75">
      <c r="AW408" s="8"/>
      <c r="AX408" s="8"/>
      <c r="AY408" s="8"/>
      <c r="AZ408" s="8"/>
      <c r="BA408" s="8"/>
      <c r="BB408" s="8"/>
      <c r="BC408" s="8"/>
    </row>
    <row r="409" spans="49:55" ht="12.75">
      <c r="AW409" s="8"/>
      <c r="AX409" s="8"/>
      <c r="AY409" s="8"/>
      <c r="AZ409" s="8"/>
      <c r="BA409" s="8"/>
      <c r="BB409" s="8"/>
      <c r="BC409" s="8"/>
    </row>
    <row r="410" spans="49:55" ht="12.75">
      <c r="AW410" s="8"/>
      <c r="AX410" s="8"/>
      <c r="AY410" s="8"/>
      <c r="AZ410" s="8"/>
      <c r="BA410" s="8"/>
      <c r="BB410" s="8"/>
      <c r="BC410" s="8"/>
    </row>
    <row r="411" spans="49:55" ht="12.75">
      <c r="AW411" s="8"/>
      <c r="AX411" s="8"/>
      <c r="AY411" s="8"/>
      <c r="AZ411" s="8"/>
      <c r="BA411" s="8"/>
      <c r="BB411" s="8"/>
      <c r="BC411" s="8"/>
    </row>
    <row r="412" spans="49:55" ht="12.75">
      <c r="AW412" s="8"/>
      <c r="AX412" s="8"/>
      <c r="AY412" s="8"/>
      <c r="AZ412" s="8"/>
      <c r="BA412" s="8"/>
      <c r="BB412" s="8"/>
      <c r="BC412" s="8"/>
    </row>
    <row r="413" spans="49:55" ht="12.75">
      <c r="AW413" s="8"/>
      <c r="AX413" s="8"/>
      <c r="AY413" s="8"/>
      <c r="AZ413" s="8"/>
      <c r="BA413" s="8"/>
      <c r="BB413" s="8"/>
      <c r="BC413" s="8"/>
    </row>
    <row r="414" spans="49:55" ht="12.75">
      <c r="AW414" s="8"/>
      <c r="AX414" s="8"/>
      <c r="AY414" s="8"/>
      <c r="AZ414" s="8"/>
      <c r="BA414" s="8"/>
      <c r="BB414" s="8"/>
      <c r="BC414" s="8"/>
    </row>
    <row r="415" spans="49:55" ht="12.75">
      <c r="AW415" s="8"/>
      <c r="AX415" s="8"/>
      <c r="AY415" s="8"/>
      <c r="AZ415" s="8"/>
      <c r="BA415" s="8"/>
      <c r="BB415" s="8"/>
      <c r="BC415" s="8"/>
    </row>
    <row r="416" spans="49:55" ht="12.75">
      <c r="AW416" s="8"/>
      <c r="AX416" s="8"/>
      <c r="AY416" s="8"/>
      <c r="AZ416" s="8"/>
      <c r="BA416" s="8"/>
      <c r="BB416" s="8"/>
      <c r="BC416" s="8"/>
    </row>
    <row r="417" spans="49:55" ht="12.75">
      <c r="AW417" s="8"/>
      <c r="AX417" s="8"/>
      <c r="AY417" s="8"/>
      <c r="AZ417" s="8"/>
      <c r="BA417" s="8"/>
      <c r="BB417" s="8"/>
      <c r="BC417" s="8"/>
    </row>
    <row r="418" spans="49:55" ht="12.75">
      <c r="AW418" s="8"/>
      <c r="AX418" s="8"/>
      <c r="AY418" s="8"/>
      <c r="AZ418" s="8"/>
      <c r="BA418" s="8"/>
      <c r="BB418" s="8"/>
      <c r="BC418" s="8"/>
    </row>
    <row r="419" spans="49:55" ht="12.75">
      <c r="AW419" s="8"/>
      <c r="AX419" s="8"/>
      <c r="AY419" s="8"/>
      <c r="AZ419" s="8"/>
      <c r="BA419" s="8"/>
      <c r="BB419" s="8"/>
      <c r="BC419" s="8"/>
    </row>
    <row r="420" spans="49:55" ht="12.75">
      <c r="AW420" s="8"/>
      <c r="AX420" s="8"/>
      <c r="AY420" s="8"/>
      <c r="AZ420" s="8"/>
      <c r="BA420" s="8"/>
      <c r="BB420" s="8"/>
      <c r="BC420" s="8"/>
    </row>
    <row r="421" spans="49:55" ht="12.75">
      <c r="AW421" s="8"/>
      <c r="AX421" s="8"/>
      <c r="AY421" s="8"/>
      <c r="AZ421" s="8"/>
      <c r="BA421" s="8"/>
      <c r="BB421" s="8"/>
      <c r="BC421" s="8"/>
    </row>
    <row r="422" spans="49:55" ht="12.75">
      <c r="AW422" s="8"/>
      <c r="AX422" s="8"/>
      <c r="AY422" s="8"/>
      <c r="AZ422" s="8"/>
      <c r="BA422" s="8"/>
      <c r="BB422" s="8"/>
      <c r="BC422" s="8"/>
    </row>
    <row r="423" spans="49:55" ht="12.75">
      <c r="AW423" s="8"/>
      <c r="AX423" s="8"/>
      <c r="AY423" s="8"/>
      <c r="AZ423" s="8"/>
      <c r="BA423" s="8"/>
      <c r="BB423" s="8"/>
      <c r="BC423" s="8"/>
    </row>
    <row r="424" spans="49:55" ht="12.75">
      <c r="AW424" s="8"/>
      <c r="AX424" s="8"/>
      <c r="AY424" s="8"/>
      <c r="AZ424" s="8"/>
      <c r="BA424" s="8"/>
      <c r="BB424" s="8"/>
      <c r="BC424" s="8"/>
    </row>
    <row r="425" spans="49:55" ht="12.75">
      <c r="AW425" s="8"/>
      <c r="AX425" s="8"/>
      <c r="AY425" s="8"/>
      <c r="AZ425" s="8"/>
      <c r="BA425" s="8"/>
      <c r="BB425" s="8"/>
      <c r="BC425" s="8"/>
    </row>
    <row r="426" spans="49:55" ht="12.75">
      <c r="AW426" s="8"/>
      <c r="AX426" s="8"/>
      <c r="AY426" s="8"/>
      <c r="AZ426" s="8"/>
      <c r="BA426" s="8"/>
      <c r="BB426" s="8"/>
      <c r="BC426" s="8"/>
    </row>
    <row r="427" spans="49:55" ht="12.75">
      <c r="AW427" s="8"/>
      <c r="AX427" s="8"/>
      <c r="AY427" s="8"/>
      <c r="AZ427" s="8"/>
      <c r="BA427" s="8"/>
      <c r="BB427" s="8"/>
      <c r="BC427" s="8"/>
    </row>
    <row r="428" spans="49:55" ht="12.75">
      <c r="AW428" s="8"/>
      <c r="AX428" s="8"/>
      <c r="AY428" s="8"/>
      <c r="AZ428" s="8"/>
      <c r="BA428" s="8"/>
      <c r="BB428" s="8"/>
      <c r="BC428" s="8"/>
    </row>
    <row r="429" spans="49:55" ht="12.75">
      <c r="AW429" s="8"/>
      <c r="AX429" s="8"/>
      <c r="AY429" s="8"/>
      <c r="AZ429" s="8"/>
      <c r="BA429" s="8"/>
      <c r="BB429" s="8"/>
      <c r="BC429" s="8"/>
    </row>
    <row r="430" spans="49:55" ht="12.75">
      <c r="AW430" s="8"/>
      <c r="AX430" s="8"/>
      <c r="AY430" s="8"/>
      <c r="AZ430" s="8"/>
      <c r="BA430" s="8"/>
      <c r="BB430" s="8"/>
      <c r="BC430" s="8"/>
    </row>
    <row r="431" spans="49:55" ht="12.75">
      <c r="AW431" s="8"/>
      <c r="AX431" s="8"/>
      <c r="AY431" s="8"/>
      <c r="AZ431" s="8"/>
      <c r="BA431" s="8"/>
      <c r="BB431" s="8"/>
      <c r="BC431" s="8"/>
    </row>
    <row r="432" spans="49:55" ht="12.75">
      <c r="AW432" s="8"/>
      <c r="AX432" s="8"/>
      <c r="AY432" s="8"/>
      <c r="AZ432" s="8"/>
      <c r="BA432" s="8"/>
      <c r="BB432" s="8"/>
      <c r="BC432" s="8"/>
    </row>
    <row r="433" spans="49:55" ht="12.75">
      <c r="AW433" s="8"/>
      <c r="AX433" s="8"/>
      <c r="AY433" s="8"/>
      <c r="AZ433" s="8"/>
      <c r="BA433" s="8"/>
      <c r="BB433" s="8"/>
      <c r="BC433" s="8"/>
    </row>
    <row r="434" spans="49:55" ht="12.75">
      <c r="AW434" s="8"/>
      <c r="AX434" s="8"/>
      <c r="AY434" s="8"/>
      <c r="AZ434" s="8"/>
      <c r="BA434" s="8"/>
      <c r="BB434" s="8"/>
      <c r="BC434" s="8"/>
    </row>
    <row r="435" spans="49:55" ht="12.75">
      <c r="AW435" s="8"/>
      <c r="AX435" s="8"/>
      <c r="AY435" s="8"/>
      <c r="AZ435" s="8"/>
      <c r="BA435" s="8"/>
      <c r="BB435" s="8"/>
      <c r="BC435" s="8"/>
    </row>
    <row r="436" spans="49:55" ht="12.75">
      <c r="AW436" s="8"/>
      <c r="AX436" s="8"/>
      <c r="AY436" s="8"/>
      <c r="AZ436" s="8"/>
      <c r="BA436" s="8"/>
      <c r="BB436" s="8"/>
      <c r="BC436" s="8"/>
    </row>
    <row r="437" spans="49:55" ht="12.75">
      <c r="AW437" s="8"/>
      <c r="AX437" s="8"/>
      <c r="AY437" s="8"/>
      <c r="AZ437" s="8"/>
      <c r="BA437" s="8"/>
      <c r="BB437" s="8"/>
      <c r="BC437" s="8"/>
    </row>
    <row r="438" spans="49:55" ht="12.75">
      <c r="AW438" s="8"/>
      <c r="AX438" s="8"/>
      <c r="AY438" s="8"/>
      <c r="AZ438" s="8"/>
      <c r="BA438" s="8"/>
      <c r="BB438" s="8"/>
      <c r="BC438" s="8"/>
    </row>
    <row r="439" spans="49:55" ht="12.75">
      <c r="AW439" s="8"/>
      <c r="AX439" s="8"/>
      <c r="AY439" s="8"/>
      <c r="AZ439" s="8"/>
      <c r="BA439" s="8"/>
      <c r="BB439" s="8"/>
      <c r="BC439" s="8"/>
    </row>
    <row r="440" spans="49:55" ht="12.75">
      <c r="AW440" s="8"/>
      <c r="AX440" s="8"/>
      <c r="AY440" s="8"/>
      <c r="AZ440" s="8"/>
      <c r="BA440" s="8"/>
      <c r="BB440" s="8"/>
      <c r="BC440" s="8"/>
    </row>
    <row r="441" spans="49:55" ht="12.75">
      <c r="AW441" s="8"/>
      <c r="AX441" s="8"/>
      <c r="AY441" s="8"/>
      <c r="AZ441" s="8"/>
      <c r="BA441" s="8"/>
      <c r="BB441" s="8"/>
      <c r="BC441" s="8"/>
    </row>
    <row r="442" spans="49:55" ht="12.75">
      <c r="AW442" s="8"/>
      <c r="AX442" s="8"/>
      <c r="AY442" s="8"/>
      <c r="AZ442" s="8"/>
      <c r="BA442" s="8"/>
      <c r="BB442" s="8"/>
      <c r="BC442" s="8"/>
    </row>
    <row r="443" spans="49:55" ht="12.75">
      <c r="AW443" s="8"/>
      <c r="AX443" s="8"/>
      <c r="AY443" s="8"/>
      <c r="AZ443" s="8"/>
      <c r="BA443" s="8"/>
      <c r="BB443" s="8"/>
      <c r="BC443" s="8"/>
    </row>
    <row r="444" spans="49:55" ht="12.75">
      <c r="AW444" s="8"/>
      <c r="AX444" s="8"/>
      <c r="AY444" s="8"/>
      <c r="AZ444" s="8"/>
      <c r="BA444" s="8"/>
      <c r="BB444" s="8"/>
      <c r="BC444" s="8"/>
    </row>
    <row r="445" spans="49:55" ht="12.75">
      <c r="AW445" s="8"/>
      <c r="AX445" s="8"/>
      <c r="AY445" s="8"/>
      <c r="AZ445" s="8"/>
      <c r="BA445" s="8"/>
      <c r="BB445" s="8"/>
      <c r="BC445" s="8"/>
    </row>
    <row r="446" spans="49:55" ht="12.75">
      <c r="AW446" s="8"/>
      <c r="AX446" s="8"/>
      <c r="AY446" s="8"/>
      <c r="AZ446" s="8"/>
      <c r="BA446" s="8"/>
      <c r="BB446" s="8"/>
      <c r="BC446" s="8"/>
    </row>
    <row r="447" spans="49:55" ht="12.75">
      <c r="AW447" s="8"/>
      <c r="AX447" s="8"/>
      <c r="AY447" s="8"/>
      <c r="AZ447" s="8"/>
      <c r="BA447" s="8"/>
      <c r="BB447" s="8"/>
      <c r="BC447" s="8"/>
    </row>
    <row r="448" spans="49:55" ht="12.75">
      <c r="AW448" s="8"/>
      <c r="AX448" s="8"/>
      <c r="AY448" s="8"/>
      <c r="AZ448" s="8"/>
      <c r="BA448" s="8"/>
      <c r="BB448" s="8"/>
      <c r="BC448" s="8"/>
    </row>
    <row r="449" spans="49:55" ht="12.75">
      <c r="AW449" s="8"/>
      <c r="AX449" s="8"/>
      <c r="AY449" s="8"/>
      <c r="AZ449" s="8"/>
      <c r="BA449" s="8"/>
      <c r="BB449" s="8"/>
      <c r="BC449" s="8"/>
    </row>
    <row r="450" spans="49:55" ht="12.75">
      <c r="AW450" s="8"/>
      <c r="AX450" s="8"/>
      <c r="AY450" s="8"/>
      <c r="AZ450" s="8"/>
      <c r="BA450" s="8"/>
      <c r="BB450" s="8"/>
      <c r="BC450" s="8"/>
    </row>
    <row r="451" spans="49:55" ht="12.75">
      <c r="AW451" s="8"/>
      <c r="AX451" s="8"/>
      <c r="AY451" s="8"/>
      <c r="AZ451" s="8"/>
      <c r="BA451" s="8"/>
      <c r="BB451" s="8"/>
      <c r="BC451" s="8"/>
    </row>
    <row r="452" spans="49:55" ht="12.75">
      <c r="AW452" s="8"/>
      <c r="AX452" s="8"/>
      <c r="AY452" s="8"/>
      <c r="AZ452" s="8"/>
      <c r="BA452" s="8"/>
      <c r="BB452" s="8"/>
      <c r="BC452" s="8"/>
    </row>
    <row r="453" spans="49:55" ht="12.75">
      <c r="AW453" s="8"/>
      <c r="AX453" s="8"/>
      <c r="AY453" s="8"/>
      <c r="AZ453" s="8"/>
      <c r="BA453" s="8"/>
      <c r="BB453" s="8"/>
      <c r="BC453" s="8"/>
    </row>
    <row r="454" spans="49:55" ht="12.75">
      <c r="AW454" s="8"/>
      <c r="AX454" s="8"/>
      <c r="AY454" s="8"/>
      <c r="AZ454" s="8"/>
      <c r="BA454" s="8"/>
      <c r="BB454" s="8"/>
      <c r="BC454" s="8"/>
    </row>
    <row r="455" spans="49:55" ht="12.75">
      <c r="AW455" s="8"/>
      <c r="AX455" s="8"/>
      <c r="AY455" s="8"/>
      <c r="AZ455" s="8"/>
      <c r="BA455" s="8"/>
      <c r="BB455" s="8"/>
      <c r="BC455" s="8"/>
    </row>
    <row r="456" spans="49:55" ht="12.75">
      <c r="AW456" s="8"/>
      <c r="AX456" s="8"/>
      <c r="AY456" s="8"/>
      <c r="AZ456" s="8"/>
      <c r="BA456" s="8"/>
      <c r="BB456" s="8"/>
      <c r="BC456" s="8"/>
    </row>
    <row r="457" spans="49:55" ht="12.75">
      <c r="AW457" s="8"/>
      <c r="AX457" s="8"/>
      <c r="AY457" s="8"/>
      <c r="AZ457" s="8"/>
      <c r="BA457" s="8"/>
      <c r="BB457" s="8"/>
      <c r="BC457" s="8"/>
    </row>
    <row r="458" spans="49:55" ht="12.75">
      <c r="AW458" s="8"/>
      <c r="AX458" s="8"/>
      <c r="AY458" s="8"/>
      <c r="AZ458" s="8"/>
      <c r="BA458" s="8"/>
      <c r="BB458" s="8"/>
      <c r="BC458" s="8"/>
    </row>
    <row r="459" spans="49:55" ht="12.75">
      <c r="AW459" s="8"/>
      <c r="AX459" s="8"/>
      <c r="AY459" s="8"/>
      <c r="AZ459" s="8"/>
      <c r="BA459" s="8"/>
      <c r="BB459" s="8"/>
      <c r="BC459" s="8"/>
    </row>
    <row r="460" spans="49:55" ht="12.75">
      <c r="AW460" s="8"/>
      <c r="AX460" s="8"/>
      <c r="AY460" s="8"/>
      <c r="AZ460" s="8"/>
      <c r="BA460" s="8"/>
      <c r="BB460" s="8"/>
      <c r="BC460" s="8"/>
    </row>
    <row r="461" spans="49:55" ht="12.75">
      <c r="AW461" s="8"/>
      <c r="AX461" s="8"/>
      <c r="AY461" s="8"/>
      <c r="AZ461" s="8"/>
      <c r="BA461" s="8"/>
      <c r="BB461" s="8"/>
      <c r="BC461" s="8"/>
    </row>
    <row r="462" spans="49:55" ht="12.75">
      <c r="AW462" s="8"/>
      <c r="AX462" s="8"/>
      <c r="AY462" s="8"/>
      <c r="AZ462" s="8"/>
      <c r="BA462" s="8"/>
      <c r="BB462" s="8"/>
      <c r="BC462" s="8"/>
    </row>
    <row r="463" spans="49:55" ht="12.75">
      <c r="AW463" s="8"/>
      <c r="AX463" s="8"/>
      <c r="AY463" s="8"/>
      <c r="AZ463" s="8"/>
      <c r="BA463" s="8"/>
      <c r="BB463" s="8"/>
      <c r="BC463" s="8"/>
    </row>
    <row r="464" spans="49:55" ht="12.75">
      <c r="AW464" s="8"/>
      <c r="AX464" s="8"/>
      <c r="AY464" s="8"/>
      <c r="AZ464" s="8"/>
      <c r="BA464" s="8"/>
      <c r="BB464" s="8"/>
      <c r="BC464" s="8"/>
    </row>
    <row r="465" spans="49:55" ht="12.75">
      <c r="AW465" s="8"/>
      <c r="AX465" s="8"/>
      <c r="AY465" s="8"/>
      <c r="AZ465" s="8"/>
      <c r="BA465" s="8"/>
      <c r="BB465" s="8"/>
      <c r="BC465" s="8"/>
    </row>
    <row r="466" spans="49:55" ht="12.75">
      <c r="AW466" s="8"/>
      <c r="AX466" s="8"/>
      <c r="AY466" s="8"/>
      <c r="AZ466" s="8"/>
      <c r="BA466" s="8"/>
      <c r="BB466" s="8"/>
      <c r="BC466" s="8"/>
    </row>
    <row r="467" spans="49:55" ht="12.75">
      <c r="AW467" s="8"/>
      <c r="AX467" s="8"/>
      <c r="AY467" s="8"/>
      <c r="AZ467" s="8"/>
      <c r="BA467" s="8"/>
      <c r="BB467" s="8"/>
      <c r="BC467" s="8"/>
    </row>
    <row r="468" spans="49:55" ht="12.75">
      <c r="AW468" s="8"/>
      <c r="AX468" s="8"/>
      <c r="AY468" s="8"/>
      <c r="AZ468" s="8"/>
      <c r="BA468" s="8"/>
      <c r="BB468" s="8"/>
      <c r="BC468" s="8"/>
    </row>
    <row r="469" spans="49:55" ht="12.75">
      <c r="AW469" s="8"/>
      <c r="AX469" s="8"/>
      <c r="AY469" s="8"/>
      <c r="AZ469" s="8"/>
      <c r="BA469" s="8"/>
      <c r="BB469" s="8"/>
      <c r="BC469" s="8"/>
    </row>
    <row r="470" spans="49:55" ht="12.75">
      <c r="AW470" s="8"/>
      <c r="AX470" s="8"/>
      <c r="AY470" s="8"/>
      <c r="AZ470" s="8"/>
      <c r="BA470" s="8"/>
      <c r="BB470" s="8"/>
      <c r="BC470" s="8"/>
    </row>
    <row r="471" spans="49:55" ht="12.75">
      <c r="AW471" s="8"/>
      <c r="AX471" s="8"/>
      <c r="AY471" s="8"/>
      <c r="AZ471" s="8"/>
      <c r="BA471" s="8"/>
      <c r="BB471" s="8"/>
      <c r="BC471" s="8"/>
    </row>
    <row r="472" spans="49:55" ht="12.75">
      <c r="AW472" s="8"/>
      <c r="AX472" s="8"/>
      <c r="AY472" s="8"/>
      <c r="AZ472" s="8"/>
      <c r="BA472" s="8"/>
      <c r="BB472" s="8"/>
      <c r="BC472" s="8"/>
    </row>
    <row r="473" spans="49:55" ht="12.75">
      <c r="AW473" s="8"/>
      <c r="AX473" s="8"/>
      <c r="AY473" s="8"/>
      <c r="AZ473" s="8"/>
      <c r="BA473" s="8"/>
      <c r="BB473" s="8"/>
      <c r="BC473" s="8"/>
    </row>
    <row r="474" spans="49:55" ht="12.75">
      <c r="AW474" s="8"/>
      <c r="AX474" s="8"/>
      <c r="AY474" s="8"/>
      <c r="AZ474" s="8"/>
      <c r="BA474" s="8"/>
      <c r="BB474" s="8"/>
      <c r="BC474" s="8"/>
    </row>
    <row r="475" spans="49:55" ht="12.75">
      <c r="AW475" s="8"/>
      <c r="AX475" s="8"/>
      <c r="AY475" s="8"/>
      <c r="AZ475" s="8"/>
      <c r="BA475" s="8"/>
      <c r="BB475" s="8"/>
      <c r="BC475" s="8"/>
    </row>
    <row r="476" spans="49:55" ht="12.75">
      <c r="AW476" s="8"/>
      <c r="AX476" s="8"/>
      <c r="AY476" s="8"/>
      <c r="AZ476" s="8"/>
      <c r="BA476" s="8"/>
      <c r="BB476" s="8"/>
      <c r="BC476" s="8"/>
    </row>
    <row r="477" spans="49:55" ht="12.75">
      <c r="AW477" s="8"/>
      <c r="AX477" s="8"/>
      <c r="AY477" s="8"/>
      <c r="AZ477" s="8"/>
      <c r="BA477" s="8"/>
      <c r="BB477" s="8"/>
      <c r="BC477" s="8"/>
    </row>
    <row r="478" spans="49:55" ht="12.75">
      <c r="AW478" s="8"/>
      <c r="AX478" s="8"/>
      <c r="AY478" s="8"/>
      <c r="AZ478" s="8"/>
      <c r="BA478" s="8"/>
      <c r="BB478" s="8"/>
      <c r="BC478" s="8"/>
    </row>
    <row r="479" spans="49:55" ht="12.75">
      <c r="AW479" s="8"/>
      <c r="AX479" s="8"/>
      <c r="AY479" s="8"/>
      <c r="AZ479" s="8"/>
      <c r="BA479" s="8"/>
      <c r="BB479" s="8"/>
      <c r="BC479" s="8"/>
    </row>
    <row r="480" spans="49:55" ht="12.75">
      <c r="AW480" s="8"/>
      <c r="AX480" s="8"/>
      <c r="AY480" s="8"/>
      <c r="AZ480" s="8"/>
      <c r="BA480" s="8"/>
      <c r="BB480" s="8"/>
      <c r="BC480" s="8"/>
    </row>
    <row r="481" spans="49:55" ht="12.75">
      <c r="AW481" s="8"/>
      <c r="AX481" s="8"/>
      <c r="AY481" s="8"/>
      <c r="AZ481" s="8"/>
      <c r="BA481" s="8"/>
      <c r="BB481" s="8"/>
      <c r="BC481" s="8"/>
    </row>
    <row r="482" spans="49:55" ht="12.75">
      <c r="AW482" s="8"/>
      <c r="AX482" s="8"/>
      <c r="AY482" s="8"/>
      <c r="AZ482" s="8"/>
      <c r="BA482" s="8"/>
      <c r="BB482" s="8"/>
      <c r="BC482" s="8"/>
    </row>
    <row r="483" spans="49:55" ht="12.75">
      <c r="AW483" s="8"/>
      <c r="AX483" s="8"/>
      <c r="AY483" s="8"/>
      <c r="AZ483" s="8"/>
      <c r="BA483" s="8"/>
      <c r="BB483" s="8"/>
      <c r="BC483" s="8"/>
    </row>
    <row r="484" spans="49:55" ht="12.75">
      <c r="AW484" s="8"/>
      <c r="AX484" s="8"/>
      <c r="AY484" s="8"/>
      <c r="AZ484" s="8"/>
      <c r="BA484" s="8"/>
      <c r="BB484" s="8"/>
      <c r="BC484" s="8"/>
    </row>
    <row r="485" spans="49:55" ht="12.75">
      <c r="AW485" s="8"/>
      <c r="AX485" s="8"/>
      <c r="AY485" s="8"/>
      <c r="AZ485" s="8"/>
      <c r="BA485" s="8"/>
      <c r="BB485" s="8"/>
      <c r="BC485" s="8"/>
    </row>
    <row r="486" spans="49:55" ht="12.75">
      <c r="AW486" s="8"/>
      <c r="AX486" s="8"/>
      <c r="AY486" s="8"/>
      <c r="AZ486" s="8"/>
      <c r="BA486" s="8"/>
      <c r="BB486" s="8"/>
      <c r="BC486" s="8"/>
    </row>
    <row r="487" spans="49:55" ht="12.75">
      <c r="AW487" s="8"/>
      <c r="AX487" s="8"/>
      <c r="AY487" s="8"/>
      <c r="AZ487" s="8"/>
      <c r="BA487" s="8"/>
      <c r="BB487" s="8"/>
      <c r="BC487" s="8"/>
    </row>
    <row r="488" spans="49:55" ht="12.75">
      <c r="AW488" s="8"/>
      <c r="AX488" s="8"/>
      <c r="AY488" s="8"/>
      <c r="AZ488" s="8"/>
      <c r="BA488" s="8"/>
      <c r="BB488" s="8"/>
      <c r="BC488" s="8"/>
    </row>
    <row r="489" spans="49:55" ht="12.75">
      <c r="AW489" s="8"/>
      <c r="AX489" s="8"/>
      <c r="AY489" s="8"/>
      <c r="AZ489" s="8"/>
      <c r="BA489" s="8"/>
      <c r="BB489" s="8"/>
      <c r="BC489" s="8"/>
    </row>
    <row r="490" spans="49:55" ht="12.75">
      <c r="AW490" s="8"/>
      <c r="AX490" s="8"/>
      <c r="AY490" s="8"/>
      <c r="AZ490" s="8"/>
      <c r="BA490" s="8"/>
      <c r="BB490" s="8"/>
      <c r="BC490" s="8"/>
    </row>
    <row r="491" spans="49:55" ht="12.75">
      <c r="AW491" s="8"/>
      <c r="AX491" s="8"/>
      <c r="AY491" s="8"/>
      <c r="AZ491" s="8"/>
      <c r="BA491" s="8"/>
      <c r="BB491" s="8"/>
      <c r="BC491" s="8"/>
    </row>
    <row r="492" spans="49:55" ht="12.75">
      <c r="AW492" s="8"/>
      <c r="AX492" s="8"/>
      <c r="AY492" s="8"/>
      <c r="AZ492" s="8"/>
      <c r="BA492" s="8"/>
      <c r="BB492" s="8"/>
      <c r="BC492" s="8"/>
    </row>
    <row r="493" spans="49:55" ht="12.75">
      <c r="AW493" s="8"/>
      <c r="AX493" s="8"/>
      <c r="AY493" s="8"/>
      <c r="AZ493" s="8"/>
      <c r="BA493" s="8"/>
      <c r="BB493" s="8"/>
      <c r="BC493" s="8"/>
    </row>
    <row r="494" spans="49:55" ht="12.75">
      <c r="AW494" s="8"/>
      <c r="AX494" s="8"/>
      <c r="AY494" s="8"/>
      <c r="AZ494" s="8"/>
      <c r="BA494" s="8"/>
      <c r="BB494" s="8"/>
      <c r="BC494" s="8"/>
    </row>
    <row r="495" spans="49:55" ht="12.75">
      <c r="AW495" s="8"/>
      <c r="AX495" s="8"/>
      <c r="AY495" s="8"/>
      <c r="AZ495" s="8"/>
      <c r="BA495" s="8"/>
      <c r="BB495" s="8"/>
      <c r="BC495" s="8"/>
    </row>
    <row r="496" spans="49:55" ht="12.75">
      <c r="AW496" s="8"/>
      <c r="AX496" s="8"/>
      <c r="AY496" s="8"/>
      <c r="AZ496" s="8"/>
      <c r="BA496" s="8"/>
      <c r="BB496" s="8"/>
      <c r="BC496" s="8"/>
    </row>
    <row r="497" spans="49:55" ht="12.75">
      <c r="AW497" s="8"/>
      <c r="AX497" s="8"/>
      <c r="AY497" s="8"/>
      <c r="AZ497" s="8"/>
      <c r="BA497" s="8"/>
      <c r="BB497" s="8"/>
      <c r="BC497" s="8"/>
    </row>
    <row r="498" spans="49:55" ht="12.75">
      <c r="AW498" s="8"/>
      <c r="AX498" s="8"/>
      <c r="AY498" s="8"/>
      <c r="AZ498" s="8"/>
      <c r="BA498" s="8"/>
      <c r="BB498" s="8"/>
      <c r="BC498" s="8"/>
    </row>
    <row r="499" spans="49:55" ht="12.75">
      <c r="AW499" s="8"/>
      <c r="AX499" s="8"/>
      <c r="AY499" s="8"/>
      <c r="AZ499" s="8"/>
      <c r="BA499" s="8"/>
      <c r="BB499" s="8"/>
      <c r="BC499" s="8"/>
    </row>
    <row r="500" spans="49:55" ht="12.75">
      <c r="AW500" s="8"/>
      <c r="AX500" s="8"/>
      <c r="AY500" s="8"/>
      <c r="AZ500" s="8"/>
      <c r="BA500" s="8"/>
      <c r="BB500" s="8"/>
      <c r="BC500" s="8"/>
    </row>
    <row r="501" spans="49:55" ht="12.75">
      <c r="AW501" s="8"/>
      <c r="AX501" s="8"/>
      <c r="AY501" s="8"/>
      <c r="AZ501" s="8"/>
      <c r="BA501" s="8"/>
      <c r="BB501" s="8"/>
      <c r="BC501" s="8"/>
    </row>
    <row r="502" spans="49:55" ht="12.75">
      <c r="AW502" s="8"/>
      <c r="AX502" s="8"/>
      <c r="AY502" s="8"/>
      <c r="AZ502" s="8"/>
      <c r="BA502" s="8"/>
      <c r="BB502" s="8"/>
      <c r="BC502" s="8"/>
    </row>
    <row r="503" spans="49:55" ht="12.75">
      <c r="AW503" s="8"/>
      <c r="AX503" s="8"/>
      <c r="AY503" s="8"/>
      <c r="AZ503" s="8"/>
      <c r="BA503" s="8"/>
      <c r="BB503" s="8"/>
      <c r="BC503" s="8"/>
    </row>
    <row r="504" spans="49:55" ht="12.75">
      <c r="AW504" s="8"/>
      <c r="AX504" s="8"/>
      <c r="AY504" s="8"/>
      <c r="AZ504" s="8"/>
      <c r="BA504" s="8"/>
      <c r="BB504" s="8"/>
      <c r="BC504" s="8"/>
    </row>
    <row r="505" spans="49:55" ht="12.75">
      <c r="AW505" s="8"/>
      <c r="AX505" s="8"/>
      <c r="AY505" s="8"/>
      <c r="AZ505" s="8"/>
      <c r="BA505" s="8"/>
      <c r="BB505" s="8"/>
      <c r="BC505" s="8"/>
    </row>
    <row r="506" spans="49:55" ht="12.75">
      <c r="AW506" s="8"/>
      <c r="AX506" s="8"/>
      <c r="AY506" s="8"/>
      <c r="AZ506" s="8"/>
      <c r="BA506" s="8"/>
      <c r="BB506" s="8"/>
      <c r="BC506" s="8"/>
    </row>
    <row r="507" spans="49:55" ht="12.75">
      <c r="AW507" s="8"/>
      <c r="AX507" s="8"/>
      <c r="AY507" s="8"/>
      <c r="AZ507" s="8"/>
      <c r="BA507" s="8"/>
      <c r="BB507" s="8"/>
      <c r="BC507" s="8"/>
    </row>
    <row r="508" spans="49:55" ht="12.75">
      <c r="AW508" s="8"/>
      <c r="AX508" s="8"/>
      <c r="AY508" s="8"/>
      <c r="AZ508" s="8"/>
      <c r="BA508" s="8"/>
      <c r="BB508" s="8"/>
      <c r="BC508" s="8"/>
    </row>
    <row r="509" spans="49:55" ht="12.75">
      <c r="AW509" s="8"/>
      <c r="AX509" s="8"/>
      <c r="AY509" s="8"/>
      <c r="AZ509" s="8"/>
      <c r="BA509" s="8"/>
      <c r="BB509" s="8"/>
      <c r="BC509" s="8"/>
    </row>
    <row r="510" spans="49:55" ht="12.75">
      <c r="AW510" s="8"/>
      <c r="AX510" s="8"/>
      <c r="AY510" s="8"/>
      <c r="AZ510" s="8"/>
      <c r="BA510" s="8"/>
      <c r="BB510" s="8"/>
      <c r="BC510" s="8"/>
    </row>
    <row r="511" spans="49:55" ht="12.75">
      <c r="AW511" s="8"/>
      <c r="AX511" s="8"/>
      <c r="AY511" s="8"/>
      <c r="AZ511" s="8"/>
      <c r="BA511" s="8"/>
      <c r="BB511" s="8"/>
      <c r="BC511" s="8"/>
    </row>
    <row r="512" spans="49:55" ht="12.75">
      <c r="AW512" s="8"/>
      <c r="AX512" s="8"/>
      <c r="AY512" s="8"/>
      <c r="AZ512" s="8"/>
      <c r="BA512" s="8"/>
      <c r="BB512" s="8"/>
      <c r="BC512" s="8"/>
    </row>
    <row r="513" spans="49:55" ht="12.75">
      <c r="AW513" s="8"/>
      <c r="AX513" s="8"/>
      <c r="AY513" s="8"/>
      <c r="AZ513" s="8"/>
      <c r="BA513" s="8"/>
      <c r="BB513" s="8"/>
      <c r="BC513" s="8"/>
    </row>
    <row r="514" spans="49:55" ht="12.75">
      <c r="AW514" s="8"/>
      <c r="AX514" s="8"/>
      <c r="AY514" s="8"/>
      <c r="AZ514" s="8"/>
      <c r="BA514" s="8"/>
      <c r="BB514" s="8"/>
      <c r="BC514" s="8"/>
    </row>
    <row r="515" spans="49:55" ht="12.75">
      <c r="AW515" s="8"/>
      <c r="AX515" s="8"/>
      <c r="AY515" s="8"/>
      <c r="AZ515" s="8"/>
      <c r="BA515" s="8"/>
      <c r="BB515" s="8"/>
      <c r="BC515" s="8"/>
    </row>
    <row r="516" spans="49:55" ht="12.75">
      <c r="AW516" s="8"/>
      <c r="AX516" s="8"/>
      <c r="AY516" s="8"/>
      <c r="AZ516" s="8"/>
      <c r="BA516" s="8"/>
      <c r="BB516" s="8"/>
      <c r="BC516" s="8"/>
    </row>
    <row r="517" spans="49:55" ht="12.75">
      <c r="AW517" s="8"/>
      <c r="AX517" s="8"/>
      <c r="AY517" s="8"/>
      <c r="AZ517" s="8"/>
      <c r="BA517" s="8"/>
      <c r="BB517" s="8"/>
      <c r="BC517" s="8"/>
    </row>
    <row r="518" spans="49:55" ht="12.75">
      <c r="AW518" s="8"/>
      <c r="AX518" s="8"/>
      <c r="AY518" s="8"/>
      <c r="AZ518" s="8"/>
      <c r="BA518" s="8"/>
      <c r="BB518" s="8"/>
      <c r="BC518" s="8"/>
    </row>
    <row r="519" spans="49:55" ht="12.75">
      <c r="AW519" s="8"/>
      <c r="AX519" s="8"/>
      <c r="AY519" s="8"/>
      <c r="AZ519" s="8"/>
      <c r="BA519" s="8"/>
      <c r="BB519" s="8"/>
      <c r="BC519" s="8"/>
    </row>
    <row r="520" spans="49:55" ht="12.75">
      <c r="AW520" s="8"/>
      <c r="AX520" s="8"/>
      <c r="AY520" s="8"/>
      <c r="AZ520" s="8"/>
      <c r="BA520" s="8"/>
      <c r="BB520" s="8"/>
      <c r="BC520" s="8"/>
    </row>
    <row r="521" spans="49:55" ht="12.75">
      <c r="AW521" s="8"/>
      <c r="AX521" s="8"/>
      <c r="AY521" s="8"/>
      <c r="AZ521" s="8"/>
      <c r="BA521" s="8"/>
      <c r="BB521" s="8"/>
      <c r="BC521" s="8"/>
    </row>
    <row r="522" spans="49:55" ht="12.75">
      <c r="AW522" s="8"/>
      <c r="AX522" s="8"/>
      <c r="AY522" s="8"/>
      <c r="AZ522" s="8"/>
      <c r="BA522" s="8"/>
      <c r="BB522" s="8"/>
      <c r="BC522" s="8"/>
    </row>
    <row r="523" spans="49:55" ht="12.75">
      <c r="AW523" s="8"/>
      <c r="AX523" s="8"/>
      <c r="AY523" s="8"/>
      <c r="AZ523" s="8"/>
      <c r="BA523" s="8"/>
      <c r="BB523" s="8"/>
      <c r="BC523" s="8"/>
    </row>
    <row r="524" spans="49:55" ht="12.75">
      <c r="AW524" s="8"/>
      <c r="AX524" s="8"/>
      <c r="AY524" s="8"/>
      <c r="AZ524" s="8"/>
      <c r="BA524" s="8"/>
      <c r="BB524" s="8"/>
      <c r="BC524" s="8"/>
    </row>
    <row r="525" spans="49:55" ht="12.75">
      <c r="AW525" s="8"/>
      <c r="AX525" s="8"/>
      <c r="AY525" s="8"/>
      <c r="AZ525" s="8"/>
      <c r="BA525" s="8"/>
      <c r="BB525" s="8"/>
      <c r="BC525" s="8"/>
    </row>
    <row r="526" spans="49:55" ht="12.75">
      <c r="AW526" s="8"/>
      <c r="AX526" s="8"/>
      <c r="AY526" s="8"/>
      <c r="AZ526" s="8"/>
      <c r="BA526" s="8"/>
      <c r="BB526" s="8"/>
      <c r="BC526" s="8"/>
    </row>
    <row r="527" spans="49:55" ht="12.75">
      <c r="AW527" s="8"/>
      <c r="AX527" s="8"/>
      <c r="AY527" s="8"/>
      <c r="AZ527" s="8"/>
      <c r="BA527" s="8"/>
      <c r="BB527" s="8"/>
      <c r="BC527" s="8"/>
    </row>
    <row r="528" spans="49:55" ht="12.75">
      <c r="AW528" s="8"/>
      <c r="AX528" s="8"/>
      <c r="AY528" s="8"/>
      <c r="AZ528" s="8"/>
      <c r="BA528" s="8"/>
      <c r="BB528" s="8"/>
      <c r="BC528" s="8"/>
    </row>
    <row r="529" spans="49:55" ht="12.75">
      <c r="AW529" s="8"/>
      <c r="AX529" s="8"/>
      <c r="AY529" s="8"/>
      <c r="AZ529" s="8"/>
      <c r="BA529" s="8"/>
      <c r="BB529" s="8"/>
      <c r="BC529" s="8"/>
    </row>
    <row r="530" spans="49:55" ht="12.75">
      <c r="AW530" s="8"/>
      <c r="AX530" s="8"/>
      <c r="AY530" s="8"/>
      <c r="AZ530" s="8"/>
      <c r="BA530" s="8"/>
      <c r="BB530" s="8"/>
      <c r="BC530" s="8"/>
    </row>
    <row r="531" spans="49:55" ht="12.75">
      <c r="AW531" s="8"/>
      <c r="AX531" s="8"/>
      <c r="AY531" s="8"/>
      <c r="AZ531" s="8"/>
      <c r="BA531" s="8"/>
      <c r="BB531" s="8"/>
      <c r="BC531" s="8"/>
    </row>
    <row r="532" spans="49:55" ht="12.75">
      <c r="AW532" s="8"/>
      <c r="AX532" s="8"/>
      <c r="AY532" s="8"/>
      <c r="AZ532" s="8"/>
      <c r="BA532" s="8"/>
      <c r="BB532" s="8"/>
      <c r="BC532" s="8"/>
    </row>
    <row r="533" spans="49:55" ht="12.75">
      <c r="AW533" s="8"/>
      <c r="AX533" s="8"/>
      <c r="AY533" s="8"/>
      <c r="AZ533" s="8"/>
      <c r="BA533" s="8"/>
      <c r="BB533" s="8"/>
      <c r="BC533" s="8"/>
    </row>
    <row r="534" spans="49:55" ht="12.75">
      <c r="AW534" s="8"/>
      <c r="AX534" s="8"/>
      <c r="AY534" s="8"/>
      <c r="AZ534" s="8"/>
      <c r="BA534" s="8"/>
      <c r="BB534" s="8"/>
      <c r="BC534" s="8"/>
    </row>
    <row r="535" spans="49:55" ht="12.75">
      <c r="AW535" s="8"/>
      <c r="AX535" s="8"/>
      <c r="AY535" s="8"/>
      <c r="AZ535" s="8"/>
      <c r="BA535" s="8"/>
      <c r="BB535" s="8"/>
      <c r="BC535" s="8"/>
    </row>
    <row r="536" spans="49:55" ht="12.75">
      <c r="AW536" s="8"/>
      <c r="AX536" s="8"/>
      <c r="AY536" s="8"/>
      <c r="AZ536" s="8"/>
      <c r="BA536" s="8"/>
      <c r="BB536" s="8"/>
      <c r="BC536" s="8"/>
    </row>
    <row r="537" spans="49:55" ht="12.75">
      <c r="AW537" s="8"/>
      <c r="AX537" s="8"/>
      <c r="AY537" s="8"/>
      <c r="AZ537" s="8"/>
      <c r="BA537" s="8"/>
      <c r="BB537" s="8"/>
      <c r="BC537" s="8"/>
    </row>
    <row r="538" spans="49:55" ht="12.75">
      <c r="AW538" s="8"/>
      <c r="AX538" s="8"/>
      <c r="AY538" s="8"/>
      <c r="AZ538" s="8"/>
      <c r="BA538" s="8"/>
      <c r="BB538" s="8"/>
      <c r="BC538" s="8"/>
    </row>
    <row r="539" spans="49:55" ht="12.75">
      <c r="AW539" s="8"/>
      <c r="AX539" s="8"/>
      <c r="AY539" s="8"/>
      <c r="AZ539" s="8"/>
      <c r="BA539" s="8"/>
      <c r="BB539" s="8"/>
      <c r="BC539" s="8"/>
    </row>
    <row r="540" spans="49:55" ht="12.75">
      <c r="AW540" s="8"/>
      <c r="AX540" s="8"/>
      <c r="AY540" s="8"/>
      <c r="AZ540" s="8"/>
      <c r="BA540" s="8"/>
      <c r="BB540" s="8"/>
      <c r="BC540" s="8"/>
    </row>
    <row r="541" spans="49:55" ht="12.75">
      <c r="AW541" s="8"/>
      <c r="AX541" s="8"/>
      <c r="AY541" s="8"/>
      <c r="AZ541" s="8"/>
      <c r="BA541" s="8"/>
      <c r="BB541" s="8"/>
      <c r="BC541" s="8"/>
    </row>
    <row r="542" spans="49:55" ht="12.75">
      <c r="AW542" s="8"/>
      <c r="AX542" s="8"/>
      <c r="AY542" s="8"/>
      <c r="AZ542" s="8"/>
      <c r="BA542" s="8"/>
      <c r="BB542" s="8"/>
      <c r="BC542" s="8"/>
    </row>
    <row r="543" spans="49:55" ht="12.75">
      <c r="AW543" s="8"/>
      <c r="AX543" s="8"/>
      <c r="AY543" s="8"/>
      <c r="AZ543" s="8"/>
      <c r="BA543" s="8"/>
      <c r="BB543" s="8"/>
      <c r="BC543" s="8"/>
    </row>
    <row r="544" spans="49:55" ht="12.75">
      <c r="AW544" s="8"/>
      <c r="AX544" s="8"/>
      <c r="AY544" s="8"/>
      <c r="AZ544" s="8"/>
      <c r="BA544" s="8"/>
      <c r="BB544" s="8"/>
      <c r="BC544" s="8"/>
    </row>
    <row r="545" spans="49:55" ht="12.75">
      <c r="AW545" s="8"/>
      <c r="AX545" s="8"/>
      <c r="AY545" s="8"/>
      <c r="AZ545" s="8"/>
      <c r="BA545" s="8"/>
      <c r="BB545" s="8"/>
      <c r="BC545" s="8"/>
    </row>
    <row r="546" spans="49:55" ht="12.75">
      <c r="AW546" s="8"/>
      <c r="AX546" s="8"/>
      <c r="AY546" s="8"/>
      <c r="AZ546" s="8"/>
      <c r="BA546" s="8"/>
      <c r="BB546" s="8"/>
      <c r="BC546" s="8"/>
    </row>
    <row r="547" spans="49:55" ht="12.75">
      <c r="AW547" s="8"/>
      <c r="AX547" s="8"/>
      <c r="AY547" s="8"/>
      <c r="AZ547" s="8"/>
      <c r="BA547" s="8"/>
      <c r="BB547" s="8"/>
      <c r="BC547" s="8"/>
    </row>
    <row r="548" spans="49:55" ht="12.75">
      <c r="AW548" s="8"/>
      <c r="AX548" s="8"/>
      <c r="AY548" s="8"/>
      <c r="AZ548" s="8"/>
      <c r="BA548" s="8"/>
      <c r="BB548" s="8"/>
      <c r="BC548" s="8"/>
    </row>
    <row r="549" spans="49:55" ht="12.75">
      <c r="AW549" s="8"/>
      <c r="AX549" s="8"/>
      <c r="AY549" s="8"/>
      <c r="AZ549" s="8"/>
      <c r="BA549" s="8"/>
      <c r="BB549" s="8"/>
      <c r="BC549" s="8"/>
    </row>
    <row r="550" spans="49:55" ht="12.75">
      <c r="AW550" s="8"/>
      <c r="AX550" s="8"/>
      <c r="AY550" s="8"/>
      <c r="AZ550" s="8"/>
      <c r="BA550" s="8"/>
      <c r="BB550" s="8"/>
      <c r="BC550" s="8"/>
    </row>
    <row r="551" spans="49:55" ht="12.75">
      <c r="AW551" s="8"/>
      <c r="AX551" s="8"/>
      <c r="AY551" s="8"/>
      <c r="AZ551" s="8"/>
      <c r="BA551" s="8"/>
      <c r="BB551" s="8"/>
      <c r="BC551" s="8"/>
    </row>
    <row r="552" spans="49:55" ht="12.75">
      <c r="AW552" s="8"/>
      <c r="AX552" s="8"/>
      <c r="AY552" s="8"/>
      <c r="AZ552" s="8"/>
      <c r="BA552" s="8"/>
      <c r="BB552" s="8"/>
      <c r="BC552" s="8"/>
    </row>
    <row r="553" spans="49:55" ht="12.75">
      <c r="AW553" s="8"/>
      <c r="AX553" s="8"/>
      <c r="AY553" s="8"/>
      <c r="AZ553" s="8"/>
      <c r="BA553" s="8"/>
      <c r="BB553" s="8"/>
      <c r="BC553" s="8"/>
    </row>
    <row r="554" spans="49:55" ht="12.75">
      <c r="AW554" s="8"/>
      <c r="AX554" s="8"/>
      <c r="AY554" s="8"/>
      <c r="AZ554" s="8"/>
      <c r="BA554" s="8"/>
      <c r="BB554" s="8"/>
      <c r="BC554" s="8"/>
    </row>
    <row r="555" spans="49:55" ht="12.75">
      <c r="AW555" s="8"/>
      <c r="AX555" s="8"/>
      <c r="AY555" s="8"/>
      <c r="AZ555" s="8"/>
      <c r="BA555" s="8"/>
      <c r="BB555" s="8"/>
      <c r="BC555" s="8"/>
    </row>
    <row r="556" spans="49:55" ht="12.75">
      <c r="AW556" s="8"/>
      <c r="AX556" s="8"/>
      <c r="AY556" s="8"/>
      <c r="AZ556" s="8"/>
      <c r="BA556" s="8"/>
      <c r="BB556" s="8"/>
      <c r="BC556" s="8"/>
    </row>
    <row r="557" spans="49:55" ht="12.75">
      <c r="AW557" s="8"/>
      <c r="AX557" s="8"/>
      <c r="AY557" s="8"/>
      <c r="AZ557" s="8"/>
      <c r="BA557" s="8"/>
      <c r="BB557" s="8"/>
      <c r="BC557" s="8"/>
    </row>
    <row r="558" spans="49:55" ht="12.75">
      <c r="AW558" s="8"/>
      <c r="AX558" s="8"/>
      <c r="AY558" s="8"/>
      <c r="AZ558" s="8"/>
      <c r="BA558" s="8"/>
      <c r="BB558" s="8"/>
      <c r="BC558" s="8"/>
    </row>
    <row r="559" spans="49:55" ht="12.75">
      <c r="AW559" s="8"/>
      <c r="AX559" s="8"/>
      <c r="AY559" s="8"/>
      <c r="AZ559" s="8"/>
      <c r="BA559" s="8"/>
      <c r="BB559" s="8"/>
      <c r="BC559" s="8"/>
    </row>
    <row r="560" spans="49:55" ht="12.75">
      <c r="AW560" s="8"/>
      <c r="AX560" s="8"/>
      <c r="AY560" s="8"/>
      <c r="AZ560" s="8"/>
      <c r="BA560" s="8"/>
      <c r="BB560" s="8"/>
      <c r="BC560" s="8"/>
    </row>
    <row r="561" spans="49:55" ht="12.75">
      <c r="AW561" s="8"/>
      <c r="AX561" s="8"/>
      <c r="AY561" s="8"/>
      <c r="AZ561" s="8"/>
      <c r="BA561" s="8"/>
      <c r="BB561" s="8"/>
      <c r="BC561" s="8"/>
    </row>
    <row r="562" spans="49:55" ht="12.75">
      <c r="AW562" s="8"/>
      <c r="AX562" s="8"/>
      <c r="AY562" s="8"/>
      <c r="AZ562" s="8"/>
      <c r="BA562" s="8"/>
      <c r="BB562" s="8"/>
      <c r="BC562" s="8"/>
    </row>
    <row r="563" spans="49:55" ht="12.75">
      <c r="AW563" s="8"/>
      <c r="AX563" s="8"/>
      <c r="AY563" s="8"/>
      <c r="AZ563" s="8"/>
      <c r="BA563" s="8"/>
      <c r="BB563" s="8"/>
      <c r="BC563" s="8"/>
    </row>
    <row r="564" spans="49:55" ht="12.75">
      <c r="AW564" s="8"/>
      <c r="AX564" s="8"/>
      <c r="AY564" s="8"/>
      <c r="AZ564" s="8"/>
      <c r="BA564" s="8"/>
      <c r="BB564" s="8"/>
      <c r="BC564" s="8"/>
    </row>
    <row r="565" spans="49:55" ht="12.75">
      <c r="AW565" s="8"/>
      <c r="AX565" s="8"/>
      <c r="AY565" s="8"/>
      <c r="AZ565" s="8"/>
      <c r="BA565" s="8"/>
      <c r="BB565" s="8"/>
      <c r="BC565" s="8"/>
    </row>
    <row r="566" spans="49:55" ht="12.75">
      <c r="AW566" s="8"/>
      <c r="AX566" s="8"/>
      <c r="AY566" s="8"/>
      <c r="AZ566" s="8"/>
      <c r="BA566" s="8"/>
      <c r="BB566" s="8"/>
      <c r="BC566" s="8"/>
    </row>
    <row r="567" spans="49:55" ht="12.75">
      <c r="AW567" s="8"/>
      <c r="AX567" s="8"/>
      <c r="AY567" s="8"/>
      <c r="AZ567" s="8"/>
      <c r="BA567" s="8"/>
      <c r="BB567" s="8"/>
      <c r="BC567" s="8"/>
    </row>
    <row r="568" spans="49:55" ht="12.75">
      <c r="AW568" s="8"/>
      <c r="AX568" s="8"/>
      <c r="AY568" s="8"/>
      <c r="AZ568" s="8"/>
      <c r="BA568" s="8"/>
      <c r="BB568" s="8"/>
      <c r="BC568" s="8"/>
    </row>
    <row r="569" spans="49:55" ht="12.75">
      <c r="AW569" s="8"/>
      <c r="AX569" s="8"/>
      <c r="AY569" s="8"/>
      <c r="AZ569" s="8"/>
      <c r="BA569" s="8"/>
      <c r="BB569" s="8"/>
      <c r="BC569" s="8"/>
    </row>
    <row r="570" spans="49:55" ht="12.75">
      <c r="AW570" s="8"/>
      <c r="AX570" s="8"/>
      <c r="AY570" s="8"/>
      <c r="AZ570" s="8"/>
      <c r="BA570" s="8"/>
      <c r="BB570" s="8"/>
      <c r="BC570" s="8"/>
    </row>
    <row r="571" spans="49:55" ht="12.75">
      <c r="AW571" s="8"/>
      <c r="AX571" s="8"/>
      <c r="AY571" s="8"/>
      <c r="AZ571" s="8"/>
      <c r="BA571" s="8"/>
      <c r="BB571" s="8"/>
      <c r="BC571" s="8"/>
    </row>
    <row r="572" spans="49:55" ht="12.75">
      <c r="AW572" s="8"/>
      <c r="AX572" s="8"/>
      <c r="AY572" s="8"/>
      <c r="AZ572" s="8"/>
      <c r="BA572" s="8"/>
      <c r="BB572" s="8"/>
      <c r="BC572" s="8"/>
    </row>
    <row r="573" spans="49:55" ht="12.75">
      <c r="AW573" s="8"/>
      <c r="AX573" s="8"/>
      <c r="AY573" s="8"/>
      <c r="AZ573" s="8"/>
      <c r="BA573" s="8"/>
      <c r="BB573" s="8"/>
      <c r="BC573" s="8"/>
    </row>
    <row r="574" spans="49:55" ht="12.75">
      <c r="AW574" s="8"/>
      <c r="AX574" s="8"/>
      <c r="AY574" s="8"/>
      <c r="AZ574" s="8"/>
      <c r="BA574" s="8"/>
      <c r="BB574" s="8"/>
      <c r="BC574" s="8"/>
    </row>
    <row r="575" spans="49:55" ht="12.75">
      <c r="AW575" s="8"/>
      <c r="AX575" s="8"/>
      <c r="AY575" s="8"/>
      <c r="AZ575" s="8"/>
      <c r="BA575" s="8"/>
      <c r="BB575" s="8"/>
      <c r="BC575" s="8"/>
    </row>
    <row r="576" spans="49:55" ht="12.75">
      <c r="AW576" s="8"/>
      <c r="AX576" s="8"/>
      <c r="AY576" s="8"/>
      <c r="AZ576" s="8"/>
      <c r="BA576" s="8"/>
      <c r="BB576" s="8"/>
      <c r="BC576" s="8"/>
    </row>
    <row r="577" spans="49:55" ht="12.75">
      <c r="AW577" s="8"/>
      <c r="AX577" s="8"/>
      <c r="AY577" s="8"/>
      <c r="AZ577" s="8"/>
      <c r="BA577" s="8"/>
      <c r="BB577" s="8"/>
      <c r="BC577" s="8"/>
    </row>
    <row r="578" spans="49:55" ht="12.75">
      <c r="AW578" s="8"/>
      <c r="AX578" s="8"/>
      <c r="AY578" s="8"/>
      <c r="AZ578" s="8"/>
      <c r="BA578" s="8"/>
      <c r="BB578" s="8"/>
      <c r="BC578" s="8"/>
    </row>
    <row r="579" spans="49:55" ht="12.75">
      <c r="AW579" s="8"/>
      <c r="AX579" s="8"/>
      <c r="AY579" s="8"/>
      <c r="AZ579" s="8"/>
      <c r="BA579" s="8"/>
      <c r="BB579" s="8"/>
      <c r="BC579" s="8"/>
    </row>
    <row r="580" spans="49:55" ht="12.75">
      <c r="AW580" s="8"/>
      <c r="AX580" s="8"/>
      <c r="AY580" s="8"/>
      <c r="AZ580" s="8"/>
      <c r="BA580" s="8"/>
      <c r="BB580" s="8"/>
      <c r="BC580" s="8"/>
    </row>
    <row r="581" spans="49:55" ht="12.75">
      <c r="AW581" s="8"/>
      <c r="AX581" s="8"/>
      <c r="AY581" s="8"/>
      <c r="AZ581" s="8"/>
      <c r="BA581" s="8"/>
      <c r="BB581" s="8"/>
      <c r="BC581" s="8"/>
    </row>
    <row r="582" spans="49:55" ht="12.75">
      <c r="AW582" s="8"/>
      <c r="AX582" s="8"/>
      <c r="AY582" s="8"/>
      <c r="AZ582" s="8"/>
      <c r="BA582" s="8"/>
      <c r="BB582" s="8"/>
      <c r="BC582" s="8"/>
    </row>
    <row r="583" spans="49:55" ht="12.75">
      <c r="AW583" s="8"/>
      <c r="AX583" s="8"/>
      <c r="AY583" s="8"/>
      <c r="AZ583" s="8"/>
      <c r="BA583" s="8"/>
      <c r="BB583" s="8"/>
      <c r="BC583" s="8"/>
    </row>
    <row r="584" spans="49:55" ht="12.75">
      <c r="AW584" s="8"/>
      <c r="AX584" s="8"/>
      <c r="AY584" s="8"/>
      <c r="AZ584" s="8"/>
      <c r="BA584" s="8"/>
      <c r="BB584" s="8"/>
      <c r="BC584" s="8"/>
    </row>
    <row r="585" spans="49:55" ht="12.75">
      <c r="AW585" s="8"/>
      <c r="AX585" s="8"/>
      <c r="AY585" s="8"/>
      <c r="AZ585" s="8"/>
      <c r="BA585" s="8"/>
      <c r="BB585" s="8"/>
      <c r="BC585" s="8"/>
    </row>
    <row r="586" spans="49:55" ht="12.75">
      <c r="AW586" s="8"/>
      <c r="AX586" s="8"/>
      <c r="AY586" s="8"/>
      <c r="AZ586" s="8"/>
      <c r="BA586" s="8"/>
      <c r="BB586" s="8"/>
      <c r="BC586" s="8"/>
    </row>
    <row r="587" spans="49:55" ht="12.75">
      <c r="AW587" s="8"/>
      <c r="AX587" s="8"/>
      <c r="AY587" s="8"/>
      <c r="AZ587" s="8"/>
      <c r="BA587" s="8"/>
      <c r="BB587" s="8"/>
      <c r="BC587" s="8"/>
    </row>
    <row r="588" spans="49:55" ht="12.75">
      <c r="AW588" s="8"/>
      <c r="AX588" s="8"/>
      <c r="AY588" s="8"/>
      <c r="AZ588" s="8"/>
      <c r="BA588" s="8"/>
      <c r="BB588" s="8"/>
      <c r="BC588" s="8"/>
    </row>
    <row r="589" spans="49:55" ht="12.75">
      <c r="AW589" s="8"/>
      <c r="AX589" s="8"/>
      <c r="AY589" s="8"/>
      <c r="AZ589" s="8"/>
      <c r="BA589" s="8"/>
      <c r="BB589" s="8"/>
      <c r="BC589" s="8"/>
    </row>
    <row r="590" spans="49:55" ht="12.75">
      <c r="AW590" s="8"/>
      <c r="AX590" s="8"/>
      <c r="AY590" s="8"/>
      <c r="AZ590" s="8"/>
      <c r="BA590" s="8"/>
      <c r="BB590" s="8"/>
      <c r="BC590" s="8"/>
    </row>
    <row r="591" spans="49:55" ht="12.75">
      <c r="AW591" s="8"/>
      <c r="AX591" s="8"/>
      <c r="AY591" s="8"/>
      <c r="AZ591" s="8"/>
      <c r="BA591" s="8"/>
      <c r="BB591" s="8"/>
      <c r="BC591" s="8"/>
    </row>
    <row r="592" spans="49:55" ht="12.75">
      <c r="AW592" s="8"/>
      <c r="AX592" s="8"/>
      <c r="AY592" s="8"/>
      <c r="AZ592" s="8"/>
      <c r="BA592" s="8"/>
      <c r="BB592" s="8"/>
      <c r="BC592" s="8"/>
    </row>
    <row r="593" spans="49:55" ht="12.75">
      <c r="AW593" s="8"/>
      <c r="AX593" s="8"/>
      <c r="AY593" s="8"/>
      <c r="AZ593" s="8"/>
      <c r="BA593" s="8"/>
      <c r="BB593" s="8"/>
      <c r="BC593" s="8"/>
    </row>
    <row r="594" spans="49:55" ht="12.75">
      <c r="AW594" s="8"/>
      <c r="AX594" s="8"/>
      <c r="AY594" s="8"/>
      <c r="AZ594" s="8"/>
      <c r="BA594" s="8"/>
      <c r="BB594" s="8"/>
      <c r="BC594" s="8"/>
    </row>
    <row r="595" spans="49:55" ht="12.75">
      <c r="AW595" s="8"/>
      <c r="AX595" s="8"/>
      <c r="AY595" s="8"/>
      <c r="AZ595" s="8"/>
      <c r="BA595" s="8"/>
      <c r="BB595" s="8"/>
      <c r="BC595" s="8"/>
    </row>
    <row r="596" spans="49:55" ht="12.75">
      <c r="AW596" s="8"/>
      <c r="AX596" s="8"/>
      <c r="AY596" s="8"/>
      <c r="AZ596" s="8"/>
      <c r="BA596" s="8"/>
      <c r="BB596" s="8"/>
      <c r="BC596" s="8"/>
    </row>
    <row r="597" spans="49:55" ht="12.75">
      <c r="AW597" s="8"/>
      <c r="AX597" s="8"/>
      <c r="AY597" s="8"/>
      <c r="AZ597" s="8"/>
      <c r="BA597" s="8"/>
      <c r="BB597" s="8"/>
      <c r="BC597" s="8"/>
    </row>
    <row r="598" spans="49:55" ht="12.75">
      <c r="AW598" s="8"/>
      <c r="AX598" s="8"/>
      <c r="AY598" s="8"/>
      <c r="AZ598" s="8"/>
      <c r="BA598" s="8"/>
      <c r="BB598" s="8"/>
      <c r="BC598" s="8"/>
    </row>
    <row r="599" spans="49:55" ht="12.75">
      <c r="AW599" s="8"/>
      <c r="AX599" s="8"/>
      <c r="AY599" s="8"/>
      <c r="AZ599" s="8"/>
      <c r="BA599" s="8"/>
      <c r="BB599" s="8"/>
      <c r="BC599" s="8"/>
    </row>
    <row r="600" spans="49:55" ht="12.75">
      <c r="AW600" s="8"/>
      <c r="AX600" s="8"/>
      <c r="AY600" s="8"/>
      <c r="AZ600" s="8"/>
      <c r="BA600" s="8"/>
      <c r="BB600" s="8"/>
      <c r="BC600" s="8"/>
    </row>
    <row r="601" spans="49:55" ht="12.75">
      <c r="AW601" s="8"/>
      <c r="AX601" s="8"/>
      <c r="AY601" s="8"/>
      <c r="AZ601" s="8"/>
      <c r="BA601" s="8"/>
      <c r="BB601" s="8"/>
      <c r="BC601" s="8"/>
    </row>
    <row r="602" spans="49:55" ht="12.75">
      <c r="AW602" s="8"/>
      <c r="AX602" s="8"/>
      <c r="AY602" s="8"/>
      <c r="AZ602" s="8"/>
      <c r="BA602" s="8"/>
      <c r="BB602" s="8"/>
      <c r="BC602" s="8"/>
    </row>
    <row r="603" spans="49:55" ht="12.75">
      <c r="AW603" s="8"/>
      <c r="AX603" s="8"/>
      <c r="AY603" s="8"/>
      <c r="AZ603" s="8"/>
      <c r="BA603" s="8"/>
      <c r="BB603" s="8"/>
      <c r="BC603" s="8"/>
    </row>
  </sheetData>
  <sheetProtection/>
  <mergeCells count="32">
    <mergeCell ref="Q4:T4"/>
    <mergeCell ref="U4:X4"/>
    <mergeCell ref="Y4:AB4"/>
    <mergeCell ref="B3:C3"/>
    <mergeCell ref="D3:L3"/>
    <mergeCell ref="J4:J5"/>
    <mergeCell ref="K4:K5"/>
    <mergeCell ref="L4:L5"/>
    <mergeCell ref="AJ3:AL4"/>
    <mergeCell ref="AC4:AF4"/>
    <mergeCell ref="A1:P1"/>
    <mergeCell ref="A2:K2"/>
    <mergeCell ref="M3:AI3"/>
    <mergeCell ref="AG4:AI4"/>
    <mergeCell ref="M4:P4"/>
    <mergeCell ref="AM3:AZ3"/>
    <mergeCell ref="BA3:BA5"/>
    <mergeCell ref="BB3:BB5"/>
    <mergeCell ref="AM4:AO4"/>
    <mergeCell ref="AP4:AR4"/>
    <mergeCell ref="AS4:AU4"/>
    <mergeCell ref="AV4:AX4"/>
    <mergeCell ref="AY4:AZ4"/>
    <mergeCell ref="A4:A5"/>
    <mergeCell ref="G4:G5"/>
    <mergeCell ref="H4:H5"/>
    <mergeCell ref="I4:I5"/>
    <mergeCell ref="B4:B5"/>
    <mergeCell ref="C4:C5"/>
    <mergeCell ref="D4:D5"/>
    <mergeCell ref="E4:E5"/>
    <mergeCell ref="F4:F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375" style="165" customWidth="1"/>
    <col min="2" max="2" width="20.125" style="163" customWidth="1"/>
    <col min="3" max="3" width="9.375" style="0" customWidth="1"/>
    <col min="4" max="4" width="31.00390625" style="0" customWidth="1"/>
    <col min="5" max="5" width="15.375" style="0" customWidth="1"/>
    <col min="6" max="6" width="12.625" style="0" customWidth="1"/>
    <col min="7" max="7" width="9.00390625" style="0" customWidth="1"/>
  </cols>
  <sheetData>
    <row r="1" spans="1:7" ht="12.75">
      <c r="A1" s="261" t="s">
        <v>530</v>
      </c>
      <c r="B1" s="261"/>
      <c r="C1" s="261"/>
      <c r="D1" s="261"/>
      <c r="E1" s="261"/>
      <c r="F1" s="261"/>
      <c r="G1" s="261"/>
    </row>
    <row r="2" spans="1:7" ht="12.75" customHeight="1">
      <c r="A2" s="265" t="s">
        <v>500</v>
      </c>
      <c r="B2" s="248" t="s">
        <v>501</v>
      </c>
      <c r="C2" s="248" t="s">
        <v>502</v>
      </c>
      <c r="D2" s="248" t="s">
        <v>503</v>
      </c>
      <c r="E2" s="248" t="s">
        <v>504</v>
      </c>
      <c r="F2" s="248" t="s">
        <v>505</v>
      </c>
      <c r="G2" s="248" t="s">
        <v>506</v>
      </c>
    </row>
    <row r="3" spans="1:7" ht="69.75" customHeight="1">
      <c r="A3" s="266"/>
      <c r="B3" s="248"/>
      <c r="C3" s="248"/>
      <c r="D3" s="248"/>
      <c r="E3" s="248"/>
      <c r="F3" s="248"/>
      <c r="G3" s="248"/>
    </row>
    <row r="4" spans="1:7" s="159" customFormat="1" ht="12.75">
      <c r="A4" s="158">
        <v>1</v>
      </c>
      <c r="B4" s="162">
        <v>2</v>
      </c>
      <c r="C4" s="158">
        <v>3</v>
      </c>
      <c r="D4" s="158">
        <v>4</v>
      </c>
      <c r="E4" s="158">
        <v>5</v>
      </c>
      <c r="F4" s="158">
        <v>6</v>
      </c>
      <c r="G4" s="158">
        <v>8</v>
      </c>
    </row>
    <row r="5" spans="1:7" ht="12.75">
      <c r="A5" s="262" t="s">
        <v>238</v>
      </c>
      <c r="B5" s="263"/>
      <c r="C5" s="263"/>
      <c r="D5" s="263"/>
      <c r="E5" s="263"/>
      <c r="F5" s="263"/>
      <c r="G5" s="264"/>
    </row>
    <row r="6" spans="1:7" ht="12.75">
      <c r="A6" s="255">
        <v>125</v>
      </c>
      <c r="B6" s="257"/>
      <c r="C6" s="259"/>
      <c r="D6" s="160" t="s">
        <v>492</v>
      </c>
      <c r="E6" s="156"/>
      <c r="F6" s="156"/>
      <c r="G6" s="156"/>
    </row>
    <row r="7" spans="1:7" ht="12.75">
      <c r="A7" s="256"/>
      <c r="B7" s="258"/>
      <c r="C7" s="260"/>
      <c r="D7" s="160" t="s">
        <v>508</v>
      </c>
      <c r="E7" s="156"/>
      <c r="F7" s="156"/>
      <c r="G7" s="156"/>
    </row>
    <row r="8" spans="1:7" ht="25.5">
      <c r="A8" s="256"/>
      <c r="B8" s="258"/>
      <c r="C8" s="260"/>
      <c r="D8" s="160" t="s">
        <v>507</v>
      </c>
      <c r="E8" s="156"/>
      <c r="F8" s="156"/>
      <c r="G8" s="156"/>
    </row>
    <row r="9" spans="1:7" ht="12.75">
      <c r="A9" s="256"/>
      <c r="B9" s="258"/>
      <c r="C9" s="260"/>
      <c r="D9" s="160" t="s">
        <v>509</v>
      </c>
      <c r="E9" s="156"/>
      <c r="F9" s="156"/>
      <c r="G9" s="156"/>
    </row>
    <row r="10" spans="1:7" ht="12.75">
      <c r="A10" s="256"/>
      <c r="B10" s="258"/>
      <c r="C10" s="260"/>
      <c r="D10" s="160" t="s">
        <v>510</v>
      </c>
      <c r="E10" s="156"/>
      <c r="F10" s="156"/>
      <c r="G10" s="156"/>
    </row>
    <row r="11" spans="1:7" ht="12.75">
      <c r="A11" s="256"/>
      <c r="B11" s="258"/>
      <c r="C11" s="260"/>
      <c r="D11" s="160" t="s">
        <v>495</v>
      </c>
      <c r="E11" s="156"/>
      <c r="F11" s="156"/>
      <c r="G11" s="156"/>
    </row>
    <row r="12" spans="1:7" ht="12.75">
      <c r="A12" s="256"/>
      <c r="B12" s="258"/>
      <c r="C12" s="260"/>
      <c r="D12" s="160" t="s">
        <v>496</v>
      </c>
      <c r="E12" s="156"/>
      <c r="F12" s="156"/>
      <c r="G12" s="156"/>
    </row>
    <row r="13" spans="1:7" ht="25.5">
      <c r="A13" s="256"/>
      <c r="B13" s="258"/>
      <c r="C13" s="260"/>
      <c r="D13" s="160" t="s">
        <v>511</v>
      </c>
      <c r="E13" s="156"/>
      <c r="F13" s="156"/>
      <c r="G13" s="156"/>
    </row>
    <row r="14" spans="1:7" ht="25.5">
      <c r="A14" s="256"/>
      <c r="B14" s="258"/>
      <c r="C14" s="260"/>
      <c r="D14" s="160" t="s">
        <v>512</v>
      </c>
      <c r="E14" s="156"/>
      <c r="F14" s="156"/>
      <c r="G14" s="156"/>
    </row>
    <row r="15" spans="1:7" ht="51">
      <c r="A15" s="256"/>
      <c r="B15" s="258"/>
      <c r="C15" s="260"/>
      <c r="D15" s="160" t="s">
        <v>513</v>
      </c>
      <c r="E15" s="156"/>
      <c r="F15" s="156"/>
      <c r="G15" s="156"/>
    </row>
    <row r="16" spans="1:7" ht="51">
      <c r="A16" s="256"/>
      <c r="B16" s="258"/>
      <c r="C16" s="260"/>
      <c r="D16" s="160" t="s">
        <v>514</v>
      </c>
      <c r="E16" s="156"/>
      <c r="F16" s="156"/>
      <c r="G16" s="156"/>
    </row>
    <row r="17" spans="1:7" ht="25.5">
      <c r="A17" s="256"/>
      <c r="B17" s="258"/>
      <c r="C17" s="260"/>
      <c r="D17" s="160" t="s">
        <v>515</v>
      </c>
      <c r="E17" s="156"/>
      <c r="F17" s="156"/>
      <c r="G17" s="156"/>
    </row>
    <row r="18" spans="1:7" ht="12.75">
      <c r="A18" s="256"/>
      <c r="B18" s="258"/>
      <c r="C18" s="260"/>
      <c r="D18" s="160" t="s">
        <v>491</v>
      </c>
      <c r="E18" s="156"/>
      <c r="F18" s="156"/>
      <c r="G18" s="156"/>
    </row>
    <row r="19" spans="1:7" ht="51">
      <c r="A19" s="256"/>
      <c r="B19" s="258"/>
      <c r="C19" s="260"/>
      <c r="D19" s="160" t="s">
        <v>516</v>
      </c>
      <c r="E19" s="156"/>
      <c r="F19" s="156"/>
      <c r="G19" s="156"/>
    </row>
    <row r="20" spans="1:7" ht="51">
      <c r="A20" s="256"/>
      <c r="B20" s="258"/>
      <c r="C20" s="260"/>
      <c r="D20" s="160" t="s">
        <v>517</v>
      </c>
      <c r="E20" s="156"/>
      <c r="F20" s="156"/>
      <c r="G20" s="156"/>
    </row>
    <row r="21" spans="1:7" ht="25.5">
      <c r="A21" s="256"/>
      <c r="B21" s="258"/>
      <c r="C21" s="260"/>
      <c r="D21" s="160" t="s">
        <v>487</v>
      </c>
      <c r="E21" s="156"/>
      <c r="F21" s="156"/>
      <c r="G21" s="156"/>
    </row>
    <row r="22" spans="1:7" ht="12.75">
      <c r="A22" s="256"/>
      <c r="B22" s="258"/>
      <c r="C22" s="260"/>
      <c r="D22" s="160" t="s">
        <v>518</v>
      </c>
      <c r="E22" s="156"/>
      <c r="F22" s="156"/>
      <c r="G22" s="156"/>
    </row>
    <row r="23" spans="1:7" ht="12.75">
      <c r="A23" s="256"/>
      <c r="B23" s="258"/>
      <c r="C23" s="260"/>
      <c r="D23" s="161" t="s">
        <v>489</v>
      </c>
      <c r="E23" s="156"/>
      <c r="F23" s="156"/>
      <c r="G23" s="156"/>
    </row>
    <row r="24" spans="1:7" ht="12.75">
      <c r="A24" s="164"/>
      <c r="B24" s="157" t="s">
        <v>519</v>
      </c>
      <c r="C24" s="253" t="s">
        <v>520</v>
      </c>
      <c r="D24" s="254"/>
      <c r="E24" s="254"/>
      <c r="F24" s="254"/>
      <c r="G24" s="168" t="s">
        <v>531</v>
      </c>
    </row>
    <row r="25" spans="1:7" ht="51" customHeight="1">
      <c r="A25" s="164"/>
      <c r="B25" s="157">
        <v>1</v>
      </c>
      <c r="C25" s="249" t="s">
        <v>521</v>
      </c>
      <c r="D25" s="250"/>
      <c r="E25" s="250"/>
      <c r="F25" s="250"/>
      <c r="G25" s="157">
        <v>150</v>
      </c>
    </row>
    <row r="26" spans="1:7" ht="51" customHeight="1">
      <c r="A26" s="164"/>
      <c r="B26" s="157">
        <v>2</v>
      </c>
      <c r="C26" s="249" t="s">
        <v>522</v>
      </c>
      <c r="D26" s="250"/>
      <c r="E26" s="250"/>
      <c r="F26" s="250"/>
      <c r="G26" s="157">
        <v>125</v>
      </c>
    </row>
    <row r="27" spans="1:7" ht="51.75" customHeight="1">
      <c r="A27" s="164"/>
      <c r="B27" s="157">
        <v>3</v>
      </c>
      <c r="C27" s="249" t="s">
        <v>523</v>
      </c>
      <c r="D27" s="250"/>
      <c r="E27" s="250"/>
      <c r="F27" s="250"/>
      <c r="G27" s="157">
        <v>100</v>
      </c>
    </row>
    <row r="28" spans="1:7" ht="17.25" customHeight="1">
      <c r="A28" s="164"/>
      <c r="B28" s="157">
        <v>4</v>
      </c>
      <c r="C28" s="251" t="s">
        <v>524</v>
      </c>
      <c r="D28" s="252"/>
      <c r="E28" s="252"/>
      <c r="F28" s="252"/>
      <c r="G28" s="157">
        <v>90</v>
      </c>
    </row>
    <row r="30" ht="12.75">
      <c r="A30" t="s">
        <v>529</v>
      </c>
    </row>
    <row r="31" ht="12.75">
      <c r="A31"/>
    </row>
    <row r="32" spans="1:5" ht="12.75">
      <c r="A32" t="s">
        <v>528</v>
      </c>
      <c r="E32" t="s">
        <v>526</v>
      </c>
    </row>
    <row r="33" spans="4:10" ht="12.75">
      <c r="D33" s="166" t="s">
        <v>525</v>
      </c>
      <c r="E33" s="167" t="s">
        <v>527</v>
      </c>
      <c r="F33" s="167"/>
      <c r="G33" s="167"/>
      <c r="H33" s="167"/>
      <c r="I33" s="167"/>
      <c r="J33" s="167"/>
    </row>
  </sheetData>
  <sheetProtection/>
  <mergeCells count="17">
    <mergeCell ref="A6:A23"/>
    <mergeCell ref="B6:B23"/>
    <mergeCell ref="C6:C23"/>
    <mergeCell ref="A1:G1"/>
    <mergeCell ref="A5:G5"/>
    <mergeCell ref="E2:E3"/>
    <mergeCell ref="F2:F3"/>
    <mergeCell ref="G2:G3"/>
    <mergeCell ref="A2:A3"/>
    <mergeCell ref="B2:B3"/>
    <mergeCell ref="C2:C3"/>
    <mergeCell ref="D2:D3"/>
    <mergeCell ref="C27:F27"/>
    <mergeCell ref="C28:F28"/>
    <mergeCell ref="C24:F24"/>
    <mergeCell ref="C25:F25"/>
    <mergeCell ref="C26:F2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647"/>
  <sheetViews>
    <sheetView tabSelected="1" zoomScalePageLayoutView="0" workbookViewId="0" topLeftCell="A6">
      <pane xSplit="3" ySplit="6" topLeftCell="D12" activePane="bottomRight" state="frozen"/>
      <selection pane="topLeft" activeCell="A6" sqref="A6"/>
      <selection pane="topRight" activeCell="D6" sqref="D6"/>
      <selection pane="bottomLeft" activeCell="A12" sqref="A12"/>
      <selection pane="bottomRight" activeCell="L6" sqref="L6"/>
    </sheetView>
  </sheetViews>
  <sheetFormatPr defaultColWidth="9.00390625" defaultRowHeight="12.75"/>
  <cols>
    <col min="1" max="1" width="4.00390625" style="14" customWidth="1"/>
    <col min="2" max="2" width="26.25390625" style="14" customWidth="1"/>
    <col min="3" max="3" width="31.25390625" style="14" customWidth="1"/>
    <col min="4" max="4" width="9.25390625" style="14" customWidth="1"/>
    <col min="5" max="5" width="6.875" style="14" customWidth="1"/>
    <col min="6" max="6" width="16.00390625" style="14" customWidth="1"/>
    <col min="7" max="7" width="18.125" style="14" customWidth="1"/>
    <col min="8" max="8" width="9.875" style="14" customWidth="1"/>
    <col min="9" max="10" width="9.00390625" style="14" customWidth="1"/>
    <col min="11" max="11" width="9.25390625" style="14" customWidth="1"/>
    <col min="12" max="12" width="11.00390625" style="6" customWidth="1"/>
    <col min="13" max="13" width="14.25390625" style="6" customWidth="1"/>
    <col min="14" max="14" width="16.375" style="6" customWidth="1"/>
    <col min="15" max="15" width="11.00390625" style="6" customWidth="1"/>
    <col min="16" max="16" width="11.00390625" style="151" customWidth="1"/>
    <col min="17" max="17" width="11.25390625" style="6" customWidth="1"/>
    <col min="18" max="18" width="11.25390625" style="151" customWidth="1"/>
    <col min="19" max="19" width="10.75390625" style="6" customWidth="1"/>
    <col min="20" max="23" width="9.625" style="6" customWidth="1"/>
    <col min="24" max="24" width="14.375" style="6" customWidth="1"/>
    <col min="25" max="26" width="9.625" style="6" customWidth="1"/>
    <col min="27" max="27" width="10.00390625" style="6" customWidth="1"/>
    <col min="28" max="50" width="9.125" style="6" customWidth="1"/>
    <col min="51" max="51" width="8.25390625" style="6" customWidth="1"/>
    <col min="52" max="53" width="8.125" style="14" customWidth="1"/>
    <col min="54" max="54" width="23.25390625" style="14" customWidth="1"/>
    <col min="55" max="55" width="8.125" style="6" customWidth="1"/>
    <col min="56" max="56" width="9.125" style="14" customWidth="1"/>
    <col min="57" max="57" width="13.875" style="14" customWidth="1"/>
    <col min="58" max="58" width="11.00390625" style="6" customWidth="1"/>
    <col min="59" max="59" width="7.875" style="6" customWidth="1"/>
    <col min="60" max="60" width="15.00390625" style="14" customWidth="1"/>
    <col min="61" max="61" width="9.125" style="14" customWidth="1"/>
    <col min="62" max="68" width="10.00390625" style="14" customWidth="1"/>
    <col min="69" max="69" width="11.00390625" style="14" customWidth="1"/>
    <col min="70" max="70" width="9.125" style="14" customWidth="1"/>
    <col min="71" max="71" width="9.125" style="154" customWidth="1"/>
    <col min="72" max="74" width="9.125" style="155" customWidth="1"/>
    <col min="75" max="75" width="9.125" style="154" customWidth="1"/>
    <col min="76" max="76" width="12.25390625" style="154" customWidth="1"/>
    <col min="77" max="16384" width="9.125" style="14" customWidth="1"/>
  </cols>
  <sheetData>
    <row r="1" spans="2:77" ht="12.75">
      <c r="B1" s="14" t="s">
        <v>481</v>
      </c>
      <c r="P1" s="6"/>
      <c r="BS1" s="152"/>
      <c r="BT1" s="152"/>
      <c r="BU1" s="152"/>
      <c r="BV1" s="277" t="s">
        <v>476</v>
      </c>
      <c r="BW1" s="277"/>
      <c r="BX1" s="277"/>
      <c r="BY1" s="277"/>
    </row>
    <row r="2" spans="16:77" ht="12.75">
      <c r="P2" s="6"/>
      <c r="BS2" s="152"/>
      <c r="BT2" s="152"/>
      <c r="BU2" s="152"/>
      <c r="BV2" s="277" t="s">
        <v>477</v>
      </c>
      <c r="BW2" s="277"/>
      <c r="BX2" s="277"/>
      <c r="BY2" s="277"/>
    </row>
    <row r="3" spans="16:77" ht="12.75">
      <c r="P3" s="6"/>
      <c r="BS3" s="277" t="s">
        <v>478</v>
      </c>
      <c r="BT3" s="277"/>
      <c r="BU3" s="277"/>
      <c r="BV3" s="277"/>
      <c r="BW3" s="277"/>
      <c r="BX3" s="277"/>
      <c r="BY3" s="277"/>
    </row>
    <row r="4" spans="16:77" ht="12.75">
      <c r="P4" s="6"/>
      <c r="BR4" s="277" t="s">
        <v>479</v>
      </c>
      <c r="BS4" s="277"/>
      <c r="BT4" s="277"/>
      <c r="BU4" s="277"/>
      <c r="BV4" s="277"/>
      <c r="BW4" s="277"/>
      <c r="BX4" s="277"/>
      <c r="BY4" s="277"/>
    </row>
    <row r="5" spans="16:76" ht="12.75">
      <c r="P5" s="6"/>
      <c r="BS5" s="152"/>
      <c r="BT5" s="152"/>
      <c r="BU5" s="152"/>
      <c r="BV5" s="152"/>
      <c r="BW5" s="152"/>
      <c r="BX5" s="152"/>
    </row>
    <row r="6" spans="1:77" ht="29.25" customHeight="1">
      <c r="A6" s="198"/>
      <c r="B6" s="290" t="s">
        <v>552</v>
      </c>
      <c r="C6" s="290"/>
      <c r="D6" s="290"/>
      <c r="E6" s="290"/>
      <c r="F6" s="290"/>
      <c r="G6" s="290"/>
      <c r="H6" s="290"/>
      <c r="I6" s="290"/>
      <c r="J6" s="290"/>
      <c r="K6" s="290"/>
      <c r="L6" s="199"/>
      <c r="M6" s="199"/>
      <c r="N6" s="199"/>
      <c r="O6" s="199"/>
      <c r="P6" s="199"/>
      <c r="Q6" s="199"/>
      <c r="R6" s="199"/>
      <c r="S6" s="199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198"/>
      <c r="BA6" s="198"/>
      <c r="BB6" s="198"/>
      <c r="BC6" s="200"/>
      <c r="BD6" s="198"/>
      <c r="BE6" s="198"/>
      <c r="BF6" s="200"/>
      <c r="BG6" s="200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200"/>
      <c r="BT6" s="200"/>
      <c r="BU6" s="200"/>
      <c r="BV6" s="200"/>
      <c r="BW6" s="200"/>
      <c r="BX6" s="200"/>
      <c r="BY6" s="198"/>
    </row>
    <row r="7" spans="1:77" ht="14.2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2"/>
      <c r="M7" s="202"/>
      <c r="N7" s="202"/>
      <c r="O7" s="202"/>
      <c r="P7" s="202"/>
      <c r="Q7" s="202"/>
      <c r="R7" s="202"/>
      <c r="S7" s="202"/>
      <c r="T7" s="203"/>
      <c r="U7" s="203"/>
      <c r="V7" s="203"/>
      <c r="W7" s="203"/>
      <c r="X7" s="203"/>
      <c r="Y7" s="203"/>
      <c r="Z7" s="203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198"/>
      <c r="BA7" s="198"/>
      <c r="BB7" s="198"/>
      <c r="BC7" s="200"/>
      <c r="BD7" s="198"/>
      <c r="BE7" s="198"/>
      <c r="BF7" s="200"/>
      <c r="BG7" s="200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200"/>
      <c r="BT7" s="200"/>
      <c r="BU7" s="200"/>
      <c r="BV7" s="200"/>
      <c r="BW7" s="200"/>
      <c r="BX7" s="200"/>
      <c r="BY7" s="198"/>
    </row>
    <row r="8" spans="1:77" ht="23.25" customHeight="1">
      <c r="A8" s="204"/>
      <c r="B8" s="288" t="s">
        <v>173</v>
      </c>
      <c r="C8" s="289"/>
      <c r="D8" s="274" t="s">
        <v>174</v>
      </c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  <c r="P8" s="267" t="s">
        <v>154</v>
      </c>
      <c r="Q8" s="268"/>
      <c r="R8" s="268"/>
      <c r="S8" s="268"/>
      <c r="T8" s="267" t="s">
        <v>154</v>
      </c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9"/>
      <c r="AF8" s="267" t="s">
        <v>154</v>
      </c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9"/>
      <c r="AS8" s="267" t="s">
        <v>154</v>
      </c>
      <c r="AT8" s="268"/>
      <c r="AU8" s="268"/>
      <c r="AV8" s="268"/>
      <c r="AW8" s="268"/>
      <c r="AX8" s="269"/>
      <c r="AY8" s="281" t="s">
        <v>155</v>
      </c>
      <c r="AZ8" s="281"/>
      <c r="BA8" s="281"/>
      <c r="BB8" s="281" t="s">
        <v>163</v>
      </c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78" t="s">
        <v>161</v>
      </c>
      <c r="BY8" s="278" t="s">
        <v>162</v>
      </c>
    </row>
    <row r="9" spans="1:77" ht="52.5" customHeight="1">
      <c r="A9" s="282" t="s">
        <v>177</v>
      </c>
      <c r="B9" s="284" t="s">
        <v>172</v>
      </c>
      <c r="C9" s="286" t="s">
        <v>480</v>
      </c>
      <c r="D9" s="270" t="s">
        <v>165</v>
      </c>
      <c r="E9" s="270" t="s">
        <v>168</v>
      </c>
      <c r="F9" s="270" t="s">
        <v>169</v>
      </c>
      <c r="G9" s="270" t="s">
        <v>170</v>
      </c>
      <c r="H9" s="270" t="s">
        <v>167</v>
      </c>
      <c r="I9" s="270" t="s">
        <v>164</v>
      </c>
      <c r="J9" s="270" t="s">
        <v>166</v>
      </c>
      <c r="K9" s="270" t="s">
        <v>175</v>
      </c>
      <c r="L9" s="270" t="s">
        <v>176</v>
      </c>
      <c r="M9" s="272" t="s">
        <v>550</v>
      </c>
      <c r="N9" s="270" t="s">
        <v>482</v>
      </c>
      <c r="O9" s="270" t="s">
        <v>551</v>
      </c>
      <c r="P9" s="281" t="s">
        <v>144</v>
      </c>
      <c r="Q9" s="281"/>
      <c r="R9" s="281"/>
      <c r="S9" s="281"/>
      <c r="T9" s="281" t="s">
        <v>483</v>
      </c>
      <c r="U9" s="281"/>
      <c r="V9" s="281"/>
      <c r="W9" s="281"/>
      <c r="X9" s="281" t="s">
        <v>484</v>
      </c>
      <c r="Y9" s="281"/>
      <c r="Z9" s="281"/>
      <c r="AA9" s="281"/>
      <c r="AB9" s="281" t="s">
        <v>485</v>
      </c>
      <c r="AC9" s="281"/>
      <c r="AD9" s="281"/>
      <c r="AE9" s="281"/>
      <c r="AF9" s="281" t="s">
        <v>486</v>
      </c>
      <c r="AG9" s="281"/>
      <c r="AH9" s="281"/>
      <c r="AI9" s="281"/>
      <c r="AJ9" s="267" t="s">
        <v>487</v>
      </c>
      <c r="AK9" s="268"/>
      <c r="AL9" s="269"/>
      <c r="AM9" s="267" t="s">
        <v>488</v>
      </c>
      <c r="AN9" s="268"/>
      <c r="AO9" s="269"/>
      <c r="AP9" s="267" t="s">
        <v>489</v>
      </c>
      <c r="AQ9" s="268"/>
      <c r="AR9" s="269"/>
      <c r="AS9" s="267" t="s">
        <v>490</v>
      </c>
      <c r="AT9" s="268"/>
      <c r="AU9" s="269"/>
      <c r="AV9" s="281" t="s">
        <v>491</v>
      </c>
      <c r="AW9" s="281"/>
      <c r="AX9" s="267"/>
      <c r="AY9" s="281"/>
      <c r="AZ9" s="281"/>
      <c r="BA9" s="281"/>
      <c r="BB9" s="281" t="s">
        <v>492</v>
      </c>
      <c r="BC9" s="281"/>
      <c r="BD9" s="281"/>
      <c r="BE9" s="281" t="s">
        <v>494</v>
      </c>
      <c r="BF9" s="281"/>
      <c r="BG9" s="281"/>
      <c r="BH9" s="281" t="s">
        <v>493</v>
      </c>
      <c r="BI9" s="281"/>
      <c r="BJ9" s="281"/>
      <c r="BK9" s="267" t="s">
        <v>495</v>
      </c>
      <c r="BL9" s="268"/>
      <c r="BM9" s="269"/>
      <c r="BN9" s="267" t="s">
        <v>496</v>
      </c>
      <c r="BO9" s="268"/>
      <c r="BP9" s="269"/>
      <c r="BQ9" s="281" t="s">
        <v>497</v>
      </c>
      <c r="BR9" s="281"/>
      <c r="BS9" s="281"/>
      <c r="BT9" s="267" t="s">
        <v>498</v>
      </c>
      <c r="BU9" s="269"/>
      <c r="BV9" s="267" t="s">
        <v>499</v>
      </c>
      <c r="BW9" s="269"/>
      <c r="BX9" s="279"/>
      <c r="BY9" s="279"/>
    </row>
    <row r="10" spans="1:77" ht="232.5" customHeight="1">
      <c r="A10" s="283"/>
      <c r="B10" s="285"/>
      <c r="C10" s="287"/>
      <c r="D10" s="271"/>
      <c r="E10" s="271"/>
      <c r="F10" s="271"/>
      <c r="G10" s="271"/>
      <c r="H10" s="271"/>
      <c r="I10" s="271"/>
      <c r="J10" s="271"/>
      <c r="K10" s="271"/>
      <c r="L10" s="271"/>
      <c r="M10" s="273"/>
      <c r="N10" s="271"/>
      <c r="O10" s="271"/>
      <c r="P10" s="205" t="s">
        <v>145</v>
      </c>
      <c r="Q10" s="205" t="s">
        <v>146</v>
      </c>
      <c r="R10" s="205" t="s">
        <v>147</v>
      </c>
      <c r="S10" s="205" t="s">
        <v>148</v>
      </c>
      <c r="T10" s="205" t="s">
        <v>145</v>
      </c>
      <c r="U10" s="205" t="s">
        <v>146</v>
      </c>
      <c r="V10" s="205" t="s">
        <v>147</v>
      </c>
      <c r="W10" s="205" t="s">
        <v>148</v>
      </c>
      <c r="X10" s="205" t="s">
        <v>145</v>
      </c>
      <c r="Y10" s="205" t="s">
        <v>146</v>
      </c>
      <c r="Z10" s="205" t="s">
        <v>147</v>
      </c>
      <c r="AA10" s="205" t="s">
        <v>148</v>
      </c>
      <c r="AB10" s="205" t="s">
        <v>145</v>
      </c>
      <c r="AC10" s="205" t="s">
        <v>146</v>
      </c>
      <c r="AD10" s="205" t="s">
        <v>147</v>
      </c>
      <c r="AE10" s="205" t="s">
        <v>148</v>
      </c>
      <c r="AF10" s="205" t="s">
        <v>145</v>
      </c>
      <c r="AG10" s="205" t="s">
        <v>146</v>
      </c>
      <c r="AH10" s="205" t="s">
        <v>147</v>
      </c>
      <c r="AI10" s="205" t="s">
        <v>148</v>
      </c>
      <c r="AJ10" s="205" t="s">
        <v>146</v>
      </c>
      <c r="AK10" s="205" t="s">
        <v>147</v>
      </c>
      <c r="AL10" s="205" t="s">
        <v>148</v>
      </c>
      <c r="AM10" s="205" t="s">
        <v>146</v>
      </c>
      <c r="AN10" s="205" t="s">
        <v>147</v>
      </c>
      <c r="AO10" s="205" t="s">
        <v>148</v>
      </c>
      <c r="AP10" s="205" t="s">
        <v>146</v>
      </c>
      <c r="AQ10" s="205" t="s">
        <v>147</v>
      </c>
      <c r="AR10" s="205" t="s">
        <v>148</v>
      </c>
      <c r="AS10" s="205" t="s">
        <v>146</v>
      </c>
      <c r="AT10" s="205" t="s">
        <v>147</v>
      </c>
      <c r="AU10" s="205" t="s">
        <v>148</v>
      </c>
      <c r="AV10" s="205" t="s">
        <v>145</v>
      </c>
      <c r="AW10" s="205" t="s">
        <v>147</v>
      </c>
      <c r="AX10" s="205" t="s">
        <v>148</v>
      </c>
      <c r="AY10" s="206" t="s">
        <v>142</v>
      </c>
      <c r="AZ10" s="205" t="s">
        <v>147</v>
      </c>
      <c r="BA10" s="205" t="s">
        <v>148</v>
      </c>
      <c r="BB10" s="205" t="s">
        <v>145</v>
      </c>
      <c r="BC10" s="205" t="s">
        <v>147</v>
      </c>
      <c r="BD10" s="205" t="s">
        <v>148</v>
      </c>
      <c r="BE10" s="205" t="s">
        <v>145</v>
      </c>
      <c r="BF10" s="205" t="s">
        <v>147</v>
      </c>
      <c r="BG10" s="205" t="s">
        <v>148</v>
      </c>
      <c r="BH10" s="205" t="s">
        <v>145</v>
      </c>
      <c r="BI10" s="205" t="s">
        <v>147</v>
      </c>
      <c r="BJ10" s="205" t="s">
        <v>148</v>
      </c>
      <c r="BK10" s="205" t="s">
        <v>145</v>
      </c>
      <c r="BL10" s="205" t="s">
        <v>147</v>
      </c>
      <c r="BM10" s="205" t="s">
        <v>148</v>
      </c>
      <c r="BN10" s="205" t="s">
        <v>145</v>
      </c>
      <c r="BO10" s="205" t="s">
        <v>147</v>
      </c>
      <c r="BP10" s="205" t="s">
        <v>148</v>
      </c>
      <c r="BQ10" s="205" t="s">
        <v>145</v>
      </c>
      <c r="BR10" s="205" t="s">
        <v>147</v>
      </c>
      <c r="BS10" s="205" t="s">
        <v>148</v>
      </c>
      <c r="BT10" s="205" t="s">
        <v>147</v>
      </c>
      <c r="BU10" s="205" t="s">
        <v>148</v>
      </c>
      <c r="BV10" s="205" t="s">
        <v>147</v>
      </c>
      <c r="BW10" s="205" t="s">
        <v>148</v>
      </c>
      <c r="BX10" s="280"/>
      <c r="BY10" s="280"/>
    </row>
    <row r="11" spans="1:77" s="153" customFormat="1" ht="16.5" customHeight="1">
      <c r="A11" s="48">
        <v>1</v>
      </c>
      <c r="B11" s="24">
        <v>2</v>
      </c>
      <c r="C11" s="17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8">
        <v>21</v>
      </c>
      <c r="V11" s="18">
        <v>22</v>
      </c>
      <c r="W11" s="18">
        <v>23</v>
      </c>
      <c r="X11" s="18">
        <v>24</v>
      </c>
      <c r="Y11" s="18">
        <v>25</v>
      </c>
      <c r="Z11" s="18">
        <v>26</v>
      </c>
      <c r="AA11" s="18">
        <v>27</v>
      </c>
      <c r="AB11" s="18">
        <v>28</v>
      </c>
      <c r="AC11" s="18">
        <v>29</v>
      </c>
      <c r="AD11" s="18">
        <v>30</v>
      </c>
      <c r="AE11" s="18">
        <v>31</v>
      </c>
      <c r="AF11" s="18">
        <v>32</v>
      </c>
      <c r="AG11" s="18">
        <v>33</v>
      </c>
      <c r="AH11" s="18">
        <v>34</v>
      </c>
      <c r="AI11" s="18">
        <v>35</v>
      </c>
      <c r="AJ11" s="18">
        <v>36</v>
      </c>
      <c r="AK11" s="18">
        <v>37</v>
      </c>
      <c r="AL11" s="18">
        <v>38</v>
      </c>
      <c r="AM11" s="18">
        <v>39</v>
      </c>
      <c r="AN11" s="18">
        <v>40</v>
      </c>
      <c r="AO11" s="18">
        <v>41</v>
      </c>
      <c r="AP11" s="18">
        <v>42</v>
      </c>
      <c r="AQ11" s="18">
        <v>43</v>
      </c>
      <c r="AR11" s="18">
        <v>44</v>
      </c>
      <c r="AS11" s="18">
        <v>45</v>
      </c>
      <c r="AT11" s="18">
        <v>46</v>
      </c>
      <c r="AU11" s="18">
        <v>47</v>
      </c>
      <c r="AV11" s="18">
        <v>48</v>
      </c>
      <c r="AW11" s="18">
        <v>49</v>
      </c>
      <c r="AX11" s="18">
        <v>50</v>
      </c>
      <c r="AY11" s="17">
        <v>51</v>
      </c>
      <c r="AZ11" s="18">
        <v>52</v>
      </c>
      <c r="BA11" s="18">
        <v>53</v>
      </c>
      <c r="BB11" s="18">
        <v>54</v>
      </c>
      <c r="BC11" s="18">
        <v>55</v>
      </c>
      <c r="BD11" s="18">
        <v>56</v>
      </c>
      <c r="BE11" s="18">
        <v>57</v>
      </c>
      <c r="BF11" s="18">
        <v>58</v>
      </c>
      <c r="BG11" s="18">
        <v>59</v>
      </c>
      <c r="BH11" s="18">
        <v>60</v>
      </c>
      <c r="BI11" s="18">
        <v>61</v>
      </c>
      <c r="BJ11" s="18">
        <v>62</v>
      </c>
      <c r="BK11" s="18">
        <v>63</v>
      </c>
      <c r="BL11" s="18">
        <v>64</v>
      </c>
      <c r="BM11" s="18">
        <v>65</v>
      </c>
      <c r="BN11" s="18">
        <v>66</v>
      </c>
      <c r="BO11" s="18">
        <v>67</v>
      </c>
      <c r="BP11" s="18">
        <v>68</v>
      </c>
      <c r="BQ11" s="18">
        <v>69</v>
      </c>
      <c r="BR11" s="18">
        <v>70</v>
      </c>
      <c r="BS11" s="18">
        <v>71</v>
      </c>
      <c r="BT11" s="18">
        <v>72</v>
      </c>
      <c r="BU11" s="18">
        <v>73</v>
      </c>
      <c r="BV11" s="18">
        <v>74</v>
      </c>
      <c r="BW11" s="18">
        <v>75</v>
      </c>
      <c r="BX11" s="97">
        <v>76</v>
      </c>
      <c r="BY11" s="97">
        <v>77</v>
      </c>
    </row>
    <row r="12" spans="1:77" ht="17.25" customHeight="1">
      <c r="A12" s="27">
        <v>1</v>
      </c>
      <c r="B12" s="106" t="s">
        <v>238</v>
      </c>
      <c r="C12" s="86" t="s">
        <v>324</v>
      </c>
      <c r="D12" s="30">
        <v>1961</v>
      </c>
      <c r="E12" s="30">
        <v>2</v>
      </c>
      <c r="F12" s="30" t="s">
        <v>325</v>
      </c>
      <c r="G12" s="30" t="s">
        <v>373</v>
      </c>
      <c r="H12" s="207">
        <f>359.62-8.8</f>
        <v>350.82</v>
      </c>
      <c r="I12" s="207">
        <f>327.2-8.8</f>
        <v>318.4</v>
      </c>
      <c r="J12" s="190" t="s">
        <v>325</v>
      </c>
      <c r="K12" s="30">
        <v>9</v>
      </c>
      <c r="L12" s="32" t="s">
        <v>44</v>
      </c>
      <c r="M12" s="30" t="s">
        <v>325</v>
      </c>
      <c r="N12" s="26" t="s">
        <v>537</v>
      </c>
      <c r="O12" s="30" t="s">
        <v>325</v>
      </c>
      <c r="P12" s="38" t="s">
        <v>143</v>
      </c>
      <c r="Q12" s="38" t="s">
        <v>546</v>
      </c>
      <c r="R12" s="30" t="s">
        <v>325</v>
      </c>
      <c r="S12" s="30" t="s">
        <v>325</v>
      </c>
      <c r="T12" s="38" t="s">
        <v>143</v>
      </c>
      <c r="U12" s="38" t="s">
        <v>546</v>
      </c>
      <c r="V12" s="30" t="s">
        <v>325</v>
      </c>
      <c r="W12" s="30" t="s">
        <v>325</v>
      </c>
      <c r="X12" s="38" t="s">
        <v>143</v>
      </c>
      <c r="Y12" s="38" t="s">
        <v>546</v>
      </c>
      <c r="Z12" s="30" t="s">
        <v>325</v>
      </c>
      <c r="AA12" s="30" t="s">
        <v>325</v>
      </c>
      <c r="AB12" s="36" t="s">
        <v>232</v>
      </c>
      <c r="AC12" s="26" t="s">
        <v>547</v>
      </c>
      <c r="AD12" s="25">
        <v>2006</v>
      </c>
      <c r="AE12" s="30" t="s">
        <v>325</v>
      </c>
      <c r="AF12" s="38" t="s">
        <v>143</v>
      </c>
      <c r="AG12" s="38" t="s">
        <v>546</v>
      </c>
      <c r="AH12" s="31" t="s">
        <v>325</v>
      </c>
      <c r="AI12" s="31" t="s">
        <v>325</v>
      </c>
      <c r="AJ12" s="38" t="s">
        <v>325</v>
      </c>
      <c r="AK12" s="31" t="s">
        <v>325</v>
      </c>
      <c r="AL12" s="31" t="s">
        <v>325</v>
      </c>
      <c r="AM12" s="38" t="s">
        <v>325</v>
      </c>
      <c r="AN12" s="31" t="s">
        <v>325</v>
      </c>
      <c r="AO12" s="31" t="s">
        <v>325</v>
      </c>
      <c r="AP12" s="38" t="s">
        <v>325</v>
      </c>
      <c r="AQ12" s="31" t="s">
        <v>325</v>
      </c>
      <c r="AR12" s="31" t="s">
        <v>325</v>
      </c>
      <c r="AS12" s="38" t="s">
        <v>325</v>
      </c>
      <c r="AT12" s="31" t="s">
        <v>325</v>
      </c>
      <c r="AU12" s="31" t="s">
        <v>325</v>
      </c>
      <c r="AV12" s="38" t="s">
        <v>143</v>
      </c>
      <c r="AW12" s="30" t="s">
        <v>325</v>
      </c>
      <c r="AX12" s="30" t="s">
        <v>325</v>
      </c>
      <c r="AY12" s="30" t="s">
        <v>143</v>
      </c>
      <c r="AZ12" s="30" t="s">
        <v>325</v>
      </c>
      <c r="BA12" s="30" t="s">
        <v>325</v>
      </c>
      <c r="BB12" s="36" t="s">
        <v>215</v>
      </c>
      <c r="BC12" s="216">
        <v>2013</v>
      </c>
      <c r="BD12" s="30" t="s">
        <v>325</v>
      </c>
      <c r="BE12" s="36" t="s">
        <v>199</v>
      </c>
      <c r="BF12" s="30" t="s">
        <v>325</v>
      </c>
      <c r="BG12" s="30" t="s">
        <v>325</v>
      </c>
      <c r="BH12" s="36" t="s">
        <v>180</v>
      </c>
      <c r="BI12" s="122">
        <v>2006</v>
      </c>
      <c r="BJ12" s="30" t="s">
        <v>325</v>
      </c>
      <c r="BK12" s="36" t="s">
        <v>199</v>
      </c>
      <c r="BL12" s="30" t="s">
        <v>325</v>
      </c>
      <c r="BM12" s="30" t="s">
        <v>325</v>
      </c>
      <c r="BN12" s="38" t="s">
        <v>542</v>
      </c>
      <c r="BO12" s="30" t="s">
        <v>325</v>
      </c>
      <c r="BP12" s="30" t="s">
        <v>325</v>
      </c>
      <c r="BQ12" s="38" t="s">
        <v>143</v>
      </c>
      <c r="BR12" s="30" t="s">
        <v>325</v>
      </c>
      <c r="BS12" s="30" t="s">
        <v>325</v>
      </c>
      <c r="BT12" s="38" t="s">
        <v>143</v>
      </c>
      <c r="BU12" s="30"/>
      <c r="BV12" s="216">
        <v>2013</v>
      </c>
      <c r="BW12" s="30" t="s">
        <v>325</v>
      </c>
      <c r="BX12" s="30" t="s">
        <v>325</v>
      </c>
      <c r="BY12" s="61">
        <v>73</v>
      </c>
    </row>
    <row r="13" spans="1:77" ht="15.75" customHeight="1">
      <c r="A13" s="27">
        <f>A12+1</f>
        <v>2</v>
      </c>
      <c r="B13" s="106" t="s">
        <v>238</v>
      </c>
      <c r="C13" s="86" t="s">
        <v>323</v>
      </c>
      <c r="D13" s="30">
        <v>1964</v>
      </c>
      <c r="E13" s="30">
        <v>2</v>
      </c>
      <c r="F13" s="30" t="s">
        <v>325</v>
      </c>
      <c r="G13" s="30" t="s">
        <v>325</v>
      </c>
      <c r="H13" s="207">
        <v>352.37</v>
      </c>
      <c r="I13" s="207">
        <v>321.4</v>
      </c>
      <c r="J13" s="190" t="s">
        <v>325</v>
      </c>
      <c r="K13" s="30">
        <v>9</v>
      </c>
      <c r="L13" s="32" t="s">
        <v>43</v>
      </c>
      <c r="M13" s="30" t="s">
        <v>325</v>
      </c>
      <c r="N13" s="26" t="s">
        <v>537</v>
      </c>
      <c r="O13" s="30" t="s">
        <v>325</v>
      </c>
      <c r="P13" s="38" t="s">
        <v>143</v>
      </c>
      <c r="Q13" s="38" t="s">
        <v>546</v>
      </c>
      <c r="R13" s="30" t="s">
        <v>325</v>
      </c>
      <c r="S13" s="30" t="s">
        <v>325</v>
      </c>
      <c r="T13" s="38" t="s">
        <v>143</v>
      </c>
      <c r="U13" s="38" t="s">
        <v>546</v>
      </c>
      <c r="V13" s="30" t="s">
        <v>325</v>
      </c>
      <c r="W13" s="30" t="s">
        <v>325</v>
      </c>
      <c r="X13" s="38" t="s">
        <v>143</v>
      </c>
      <c r="Y13" s="38" t="s">
        <v>546</v>
      </c>
      <c r="Z13" s="30" t="s">
        <v>325</v>
      </c>
      <c r="AA13" s="30" t="s">
        <v>325</v>
      </c>
      <c r="AB13" s="36" t="s">
        <v>232</v>
      </c>
      <c r="AC13" s="26" t="s">
        <v>547</v>
      </c>
      <c r="AD13" s="25">
        <v>2008</v>
      </c>
      <c r="AE13" s="30" t="s">
        <v>325</v>
      </c>
      <c r="AF13" s="38" t="s">
        <v>143</v>
      </c>
      <c r="AG13" s="38" t="s">
        <v>546</v>
      </c>
      <c r="AH13" s="31" t="s">
        <v>325</v>
      </c>
      <c r="AI13" s="31" t="s">
        <v>325</v>
      </c>
      <c r="AJ13" s="38" t="s">
        <v>325</v>
      </c>
      <c r="AK13" s="31" t="s">
        <v>325</v>
      </c>
      <c r="AL13" s="31" t="s">
        <v>325</v>
      </c>
      <c r="AM13" s="38" t="s">
        <v>325</v>
      </c>
      <c r="AN13" s="31" t="s">
        <v>325</v>
      </c>
      <c r="AO13" s="31" t="s">
        <v>325</v>
      </c>
      <c r="AP13" s="38" t="s">
        <v>325</v>
      </c>
      <c r="AQ13" s="31" t="s">
        <v>325</v>
      </c>
      <c r="AR13" s="31" t="s">
        <v>325</v>
      </c>
      <c r="AS13" s="38" t="s">
        <v>325</v>
      </c>
      <c r="AT13" s="31" t="s">
        <v>325</v>
      </c>
      <c r="AU13" s="31" t="s">
        <v>325</v>
      </c>
      <c r="AV13" s="38" t="s">
        <v>143</v>
      </c>
      <c r="AW13" s="30" t="s">
        <v>325</v>
      </c>
      <c r="AX13" s="30" t="s">
        <v>325</v>
      </c>
      <c r="AY13" s="30" t="s">
        <v>143</v>
      </c>
      <c r="AZ13" s="30" t="s">
        <v>325</v>
      </c>
      <c r="BA13" s="30" t="s">
        <v>325</v>
      </c>
      <c r="BB13" s="36" t="s">
        <v>215</v>
      </c>
      <c r="BC13" s="25">
        <v>2012</v>
      </c>
      <c r="BD13" s="30" t="s">
        <v>325</v>
      </c>
      <c r="BE13" s="36" t="s">
        <v>199</v>
      </c>
      <c r="BF13" s="30" t="s">
        <v>325</v>
      </c>
      <c r="BG13" s="30" t="s">
        <v>325</v>
      </c>
      <c r="BH13" s="36" t="s">
        <v>180</v>
      </c>
      <c r="BI13" s="30" t="s">
        <v>325</v>
      </c>
      <c r="BJ13" s="30" t="s">
        <v>325</v>
      </c>
      <c r="BK13" s="36" t="s">
        <v>199</v>
      </c>
      <c r="BL13" s="30" t="s">
        <v>325</v>
      </c>
      <c r="BM13" s="30" t="s">
        <v>325</v>
      </c>
      <c r="BN13" s="38" t="s">
        <v>542</v>
      </c>
      <c r="BO13" s="30" t="s">
        <v>325</v>
      </c>
      <c r="BP13" s="30" t="s">
        <v>325</v>
      </c>
      <c r="BQ13" s="38" t="s">
        <v>143</v>
      </c>
      <c r="BR13" s="30" t="s">
        <v>325</v>
      </c>
      <c r="BS13" s="30" t="s">
        <v>325</v>
      </c>
      <c r="BT13" s="38" t="s">
        <v>143</v>
      </c>
      <c r="BU13" s="30"/>
      <c r="BV13" s="30" t="s">
        <v>325</v>
      </c>
      <c r="BW13" s="30" t="s">
        <v>325</v>
      </c>
      <c r="BX13" s="30" t="s">
        <v>325</v>
      </c>
      <c r="BY13" s="61">
        <v>88</v>
      </c>
    </row>
    <row r="14" spans="1:77" ht="18.75" customHeight="1">
      <c r="A14" s="27">
        <f aca="true" t="shared" si="0" ref="A14:A50">A13+1</f>
        <v>3</v>
      </c>
      <c r="B14" s="106" t="s">
        <v>238</v>
      </c>
      <c r="C14" s="22" t="s">
        <v>448</v>
      </c>
      <c r="D14" s="47">
        <v>1964</v>
      </c>
      <c r="E14" s="47">
        <v>2</v>
      </c>
      <c r="F14" s="47">
        <v>23</v>
      </c>
      <c r="G14" s="30" t="s">
        <v>16</v>
      </c>
      <c r="H14" s="209">
        <v>566.9</v>
      </c>
      <c r="I14" s="209">
        <v>511.7</v>
      </c>
      <c r="J14" s="191" t="s">
        <v>325</v>
      </c>
      <c r="K14" s="47">
        <v>12</v>
      </c>
      <c r="L14" s="32" t="s">
        <v>85</v>
      </c>
      <c r="M14" s="30" t="s">
        <v>325</v>
      </c>
      <c r="N14" s="26" t="s">
        <v>537</v>
      </c>
      <c r="O14" s="30" t="s">
        <v>325</v>
      </c>
      <c r="P14" s="26" t="s">
        <v>226</v>
      </c>
      <c r="Q14" s="38" t="s">
        <v>547</v>
      </c>
      <c r="R14" s="197" t="s">
        <v>325</v>
      </c>
      <c r="S14" s="30" t="s">
        <v>325</v>
      </c>
      <c r="T14" s="38" t="s">
        <v>143</v>
      </c>
      <c r="U14" s="38" t="s">
        <v>546</v>
      </c>
      <c r="V14" s="30" t="s">
        <v>325</v>
      </c>
      <c r="W14" s="30" t="s">
        <v>325</v>
      </c>
      <c r="X14" s="34" t="s">
        <v>89</v>
      </c>
      <c r="Y14" s="38" t="s">
        <v>143</v>
      </c>
      <c r="Z14" s="30" t="s">
        <v>325</v>
      </c>
      <c r="AA14" s="30" t="s">
        <v>325</v>
      </c>
      <c r="AB14" s="36" t="s">
        <v>232</v>
      </c>
      <c r="AC14" s="26" t="s">
        <v>547</v>
      </c>
      <c r="AD14" s="30" t="s">
        <v>325</v>
      </c>
      <c r="AE14" s="30" t="s">
        <v>325</v>
      </c>
      <c r="AF14" s="38" t="s">
        <v>143</v>
      </c>
      <c r="AG14" s="38" t="s">
        <v>546</v>
      </c>
      <c r="AH14" s="31" t="s">
        <v>325</v>
      </c>
      <c r="AI14" s="31" t="s">
        <v>325</v>
      </c>
      <c r="AJ14" s="38" t="s">
        <v>325</v>
      </c>
      <c r="AK14" s="31" t="s">
        <v>325</v>
      </c>
      <c r="AL14" s="31" t="s">
        <v>325</v>
      </c>
      <c r="AM14" s="38" t="s">
        <v>325</v>
      </c>
      <c r="AN14" s="31" t="s">
        <v>325</v>
      </c>
      <c r="AO14" s="31" t="s">
        <v>325</v>
      </c>
      <c r="AP14" s="38" t="s">
        <v>325</v>
      </c>
      <c r="AQ14" s="31" t="s">
        <v>325</v>
      </c>
      <c r="AR14" s="31" t="s">
        <v>325</v>
      </c>
      <c r="AS14" s="38" t="s">
        <v>325</v>
      </c>
      <c r="AT14" s="31" t="s">
        <v>325</v>
      </c>
      <c r="AU14" s="31" t="s">
        <v>325</v>
      </c>
      <c r="AV14" s="38" t="s">
        <v>143</v>
      </c>
      <c r="AW14" s="30" t="s">
        <v>325</v>
      </c>
      <c r="AX14" s="30" t="s">
        <v>325</v>
      </c>
      <c r="AY14" s="30" t="s">
        <v>143</v>
      </c>
      <c r="AZ14" s="30" t="s">
        <v>325</v>
      </c>
      <c r="BA14" s="30" t="s">
        <v>325</v>
      </c>
      <c r="BB14" s="38" t="s">
        <v>196</v>
      </c>
      <c r="BC14" s="30" t="s">
        <v>325</v>
      </c>
      <c r="BD14" s="32">
        <v>60</v>
      </c>
      <c r="BE14" s="26" t="s">
        <v>182</v>
      </c>
      <c r="BF14" s="30" t="s">
        <v>325</v>
      </c>
      <c r="BG14" s="32">
        <v>40</v>
      </c>
      <c r="BH14" s="26" t="s">
        <v>180</v>
      </c>
      <c r="BI14" s="32">
        <v>2013</v>
      </c>
      <c r="BJ14" s="32">
        <v>40</v>
      </c>
      <c r="BK14" s="38" t="s">
        <v>182</v>
      </c>
      <c r="BL14" s="30" t="s">
        <v>325</v>
      </c>
      <c r="BM14" s="30" t="s">
        <v>325</v>
      </c>
      <c r="BN14" s="38" t="s">
        <v>542</v>
      </c>
      <c r="BO14" s="30" t="s">
        <v>325</v>
      </c>
      <c r="BP14" s="30" t="s">
        <v>325</v>
      </c>
      <c r="BQ14" s="26" t="s">
        <v>143</v>
      </c>
      <c r="BR14" s="30" t="s">
        <v>325</v>
      </c>
      <c r="BS14" s="30" t="s">
        <v>325</v>
      </c>
      <c r="BT14" s="38" t="s">
        <v>143</v>
      </c>
      <c r="BU14" s="30"/>
      <c r="BV14" s="30" t="s">
        <v>325</v>
      </c>
      <c r="BW14" s="30" t="s">
        <v>325</v>
      </c>
      <c r="BX14" s="94" t="s">
        <v>140</v>
      </c>
      <c r="BY14" s="63">
        <v>99</v>
      </c>
    </row>
    <row r="15" spans="1:77" ht="12.75">
      <c r="A15" s="27">
        <f t="shared" si="0"/>
        <v>4</v>
      </c>
      <c r="B15" s="106" t="s">
        <v>238</v>
      </c>
      <c r="C15" s="87" t="s">
        <v>245</v>
      </c>
      <c r="D15" s="25">
        <v>1966</v>
      </c>
      <c r="E15" s="25">
        <v>2</v>
      </c>
      <c r="F15" s="25">
        <v>181271</v>
      </c>
      <c r="G15" s="30" t="s">
        <v>331</v>
      </c>
      <c r="H15" s="207">
        <v>681.6</v>
      </c>
      <c r="I15" s="207">
        <v>626.5</v>
      </c>
      <c r="J15" s="190" t="s">
        <v>325</v>
      </c>
      <c r="K15" s="25">
        <v>16</v>
      </c>
      <c r="L15" s="32" t="s">
        <v>20</v>
      </c>
      <c r="M15" s="30" t="s">
        <v>325</v>
      </c>
      <c r="N15" s="26" t="s">
        <v>537</v>
      </c>
      <c r="O15" s="30" t="s">
        <v>325</v>
      </c>
      <c r="P15" s="26" t="s">
        <v>226</v>
      </c>
      <c r="Q15" s="26" t="s">
        <v>547</v>
      </c>
      <c r="R15" s="197" t="s">
        <v>325</v>
      </c>
      <c r="S15" s="30" t="s">
        <v>325</v>
      </c>
      <c r="T15" s="38" t="s">
        <v>143</v>
      </c>
      <c r="U15" s="38" t="s">
        <v>546</v>
      </c>
      <c r="V15" s="30" t="s">
        <v>325</v>
      </c>
      <c r="W15" s="30" t="s">
        <v>325</v>
      </c>
      <c r="X15" s="34" t="s">
        <v>89</v>
      </c>
      <c r="Y15" s="36" t="s">
        <v>547</v>
      </c>
      <c r="Z15" s="30" t="s">
        <v>325</v>
      </c>
      <c r="AA15" s="30" t="s">
        <v>325</v>
      </c>
      <c r="AB15" s="36" t="s">
        <v>232</v>
      </c>
      <c r="AC15" s="26" t="s">
        <v>547</v>
      </c>
      <c r="AD15" s="30" t="s">
        <v>325</v>
      </c>
      <c r="AE15" s="30" t="s">
        <v>325</v>
      </c>
      <c r="AF15" s="38" t="s">
        <v>143</v>
      </c>
      <c r="AG15" s="38" t="s">
        <v>546</v>
      </c>
      <c r="AH15" s="31" t="s">
        <v>325</v>
      </c>
      <c r="AI15" s="31" t="s">
        <v>325</v>
      </c>
      <c r="AJ15" s="38" t="s">
        <v>325</v>
      </c>
      <c r="AK15" s="31" t="s">
        <v>325</v>
      </c>
      <c r="AL15" s="31" t="s">
        <v>325</v>
      </c>
      <c r="AM15" s="38" t="s">
        <v>325</v>
      </c>
      <c r="AN15" s="31" t="s">
        <v>325</v>
      </c>
      <c r="AO15" s="31" t="s">
        <v>325</v>
      </c>
      <c r="AP15" s="38" t="s">
        <v>325</v>
      </c>
      <c r="AQ15" s="31" t="s">
        <v>325</v>
      </c>
      <c r="AR15" s="31" t="s">
        <v>325</v>
      </c>
      <c r="AS15" s="38" t="s">
        <v>325</v>
      </c>
      <c r="AT15" s="31" t="s">
        <v>325</v>
      </c>
      <c r="AU15" s="31" t="s">
        <v>325</v>
      </c>
      <c r="AV15" s="36" t="s">
        <v>235</v>
      </c>
      <c r="AW15" s="30" t="s">
        <v>325</v>
      </c>
      <c r="AX15" s="30" t="s">
        <v>325</v>
      </c>
      <c r="AY15" s="30" t="s">
        <v>143</v>
      </c>
      <c r="AZ15" s="30" t="s">
        <v>325</v>
      </c>
      <c r="BA15" s="30" t="s">
        <v>325</v>
      </c>
      <c r="BB15" s="36" t="s">
        <v>184</v>
      </c>
      <c r="BC15" s="30" t="s">
        <v>325</v>
      </c>
      <c r="BD15" s="25">
        <v>10</v>
      </c>
      <c r="BE15" s="36" t="s">
        <v>182</v>
      </c>
      <c r="BF15" s="30" t="s">
        <v>325</v>
      </c>
      <c r="BG15" s="25">
        <v>15</v>
      </c>
      <c r="BH15" s="36" t="s">
        <v>180</v>
      </c>
      <c r="BI15" s="25">
        <v>2005</v>
      </c>
      <c r="BJ15" s="25">
        <v>20</v>
      </c>
      <c r="BK15" s="38" t="s">
        <v>182</v>
      </c>
      <c r="BL15" s="30" t="s">
        <v>325</v>
      </c>
      <c r="BM15" s="30" t="s">
        <v>325</v>
      </c>
      <c r="BN15" s="38" t="s">
        <v>542</v>
      </c>
      <c r="BO15" s="30" t="s">
        <v>325</v>
      </c>
      <c r="BP15" s="30" t="s">
        <v>325</v>
      </c>
      <c r="BQ15" s="36" t="s">
        <v>143</v>
      </c>
      <c r="BR15" s="30" t="s">
        <v>325</v>
      </c>
      <c r="BS15" s="30" t="s">
        <v>325</v>
      </c>
      <c r="BT15" s="38" t="s">
        <v>143</v>
      </c>
      <c r="BU15" s="30"/>
      <c r="BV15" s="30" t="s">
        <v>325</v>
      </c>
      <c r="BW15" s="30" t="s">
        <v>325</v>
      </c>
      <c r="BX15" s="25" t="s">
        <v>95</v>
      </c>
      <c r="BY15" s="61">
        <v>93</v>
      </c>
    </row>
    <row r="16" spans="1:77" ht="12.75">
      <c r="A16" s="27">
        <f t="shared" si="0"/>
        <v>5</v>
      </c>
      <c r="B16" s="106" t="s">
        <v>238</v>
      </c>
      <c r="C16" s="99" t="s">
        <v>444</v>
      </c>
      <c r="D16" s="102" t="s">
        <v>325</v>
      </c>
      <c r="E16" s="102">
        <v>2</v>
      </c>
      <c r="F16" s="30" t="s">
        <v>325</v>
      </c>
      <c r="G16" s="30" t="s">
        <v>325</v>
      </c>
      <c r="H16" s="209">
        <v>160.4</v>
      </c>
      <c r="I16" s="214">
        <v>148.4</v>
      </c>
      <c r="J16" s="193" t="s">
        <v>325</v>
      </c>
      <c r="K16" s="102">
        <v>4</v>
      </c>
      <c r="L16" s="103" t="s">
        <v>445</v>
      </c>
      <c r="M16" s="30" t="s">
        <v>325</v>
      </c>
      <c r="N16" s="26" t="s">
        <v>537</v>
      </c>
      <c r="O16" s="30" t="s">
        <v>325</v>
      </c>
      <c r="P16" s="26" t="s">
        <v>226</v>
      </c>
      <c r="Q16" s="26" t="s">
        <v>546</v>
      </c>
      <c r="R16" s="30" t="s">
        <v>325</v>
      </c>
      <c r="S16" s="30" t="s">
        <v>325</v>
      </c>
      <c r="T16" s="38" t="s">
        <v>143</v>
      </c>
      <c r="U16" s="38" t="s">
        <v>546</v>
      </c>
      <c r="V16" s="30" t="s">
        <v>325</v>
      </c>
      <c r="W16" s="30" t="s">
        <v>325</v>
      </c>
      <c r="X16" s="34" t="s">
        <v>89</v>
      </c>
      <c r="Y16" s="38" t="s">
        <v>143</v>
      </c>
      <c r="Z16" s="30" t="s">
        <v>325</v>
      </c>
      <c r="AA16" s="30" t="s">
        <v>325</v>
      </c>
      <c r="AB16" s="36" t="s">
        <v>446</v>
      </c>
      <c r="AC16" s="26" t="s">
        <v>143</v>
      </c>
      <c r="AD16" s="30" t="s">
        <v>325</v>
      </c>
      <c r="AE16" s="30" t="s">
        <v>325</v>
      </c>
      <c r="AF16" s="38" t="s">
        <v>143</v>
      </c>
      <c r="AG16" s="38" t="s">
        <v>546</v>
      </c>
      <c r="AH16" s="31" t="s">
        <v>325</v>
      </c>
      <c r="AI16" s="31" t="s">
        <v>325</v>
      </c>
      <c r="AJ16" s="38" t="s">
        <v>325</v>
      </c>
      <c r="AK16" s="31" t="s">
        <v>325</v>
      </c>
      <c r="AL16" s="31" t="s">
        <v>325</v>
      </c>
      <c r="AM16" s="38" t="s">
        <v>325</v>
      </c>
      <c r="AN16" s="31" t="s">
        <v>325</v>
      </c>
      <c r="AO16" s="31" t="s">
        <v>325</v>
      </c>
      <c r="AP16" s="38" t="s">
        <v>325</v>
      </c>
      <c r="AQ16" s="31" t="s">
        <v>325</v>
      </c>
      <c r="AR16" s="31" t="s">
        <v>325</v>
      </c>
      <c r="AS16" s="38" t="s">
        <v>325</v>
      </c>
      <c r="AT16" s="31" t="s">
        <v>325</v>
      </c>
      <c r="AU16" s="31" t="s">
        <v>325</v>
      </c>
      <c r="AV16" s="36" t="s">
        <v>235</v>
      </c>
      <c r="AW16" s="30" t="s">
        <v>325</v>
      </c>
      <c r="AX16" s="30" t="s">
        <v>325</v>
      </c>
      <c r="AY16" s="30" t="s">
        <v>143</v>
      </c>
      <c r="AZ16" s="30" t="s">
        <v>325</v>
      </c>
      <c r="BA16" s="30" t="s">
        <v>325</v>
      </c>
      <c r="BB16" s="38" t="s">
        <v>447</v>
      </c>
      <c r="BC16" s="30" t="s">
        <v>325</v>
      </c>
      <c r="BD16" s="30" t="s">
        <v>325</v>
      </c>
      <c r="BE16" s="26" t="s">
        <v>182</v>
      </c>
      <c r="BF16" s="30" t="s">
        <v>325</v>
      </c>
      <c r="BG16" s="30" t="s">
        <v>325</v>
      </c>
      <c r="BH16" s="26" t="s">
        <v>180</v>
      </c>
      <c r="BI16" s="30" t="s">
        <v>325</v>
      </c>
      <c r="BJ16" s="30" t="s">
        <v>325</v>
      </c>
      <c r="BK16" s="38" t="s">
        <v>182</v>
      </c>
      <c r="BL16" s="30" t="s">
        <v>325</v>
      </c>
      <c r="BM16" s="30" t="s">
        <v>325</v>
      </c>
      <c r="BN16" s="38" t="s">
        <v>542</v>
      </c>
      <c r="BO16" s="30" t="s">
        <v>325</v>
      </c>
      <c r="BP16" s="30" t="s">
        <v>325</v>
      </c>
      <c r="BQ16" s="26" t="s">
        <v>143</v>
      </c>
      <c r="BR16" s="30" t="s">
        <v>325</v>
      </c>
      <c r="BS16" s="30" t="s">
        <v>325</v>
      </c>
      <c r="BT16" s="38" t="s">
        <v>143</v>
      </c>
      <c r="BU16" s="30"/>
      <c r="BV16" s="30" t="s">
        <v>325</v>
      </c>
      <c r="BW16" s="30" t="s">
        <v>325</v>
      </c>
      <c r="BX16" s="30" t="s">
        <v>325</v>
      </c>
      <c r="BY16" s="63">
        <v>100</v>
      </c>
    </row>
    <row r="17" spans="1:77" ht="14.25" customHeight="1">
      <c r="A17" s="27">
        <f t="shared" si="0"/>
        <v>6</v>
      </c>
      <c r="B17" s="106" t="s">
        <v>238</v>
      </c>
      <c r="C17" s="88" t="s">
        <v>274</v>
      </c>
      <c r="D17" s="29">
        <v>1968</v>
      </c>
      <c r="E17" s="29">
        <v>2</v>
      </c>
      <c r="F17" s="29" t="s">
        <v>192</v>
      </c>
      <c r="G17" s="30" t="s">
        <v>356</v>
      </c>
      <c r="H17" s="207">
        <f>411.6-1.2-1.1</f>
        <v>409.3</v>
      </c>
      <c r="I17" s="208">
        <f>372.3-1.2-1.1</f>
        <v>370</v>
      </c>
      <c r="J17" s="192" t="s">
        <v>325</v>
      </c>
      <c r="K17" s="29">
        <v>8</v>
      </c>
      <c r="L17" s="32" t="s">
        <v>39</v>
      </c>
      <c r="M17" s="30" t="s">
        <v>325</v>
      </c>
      <c r="N17" s="26" t="s">
        <v>537</v>
      </c>
      <c r="O17" s="30" t="s">
        <v>325</v>
      </c>
      <c r="P17" s="26" t="s">
        <v>226</v>
      </c>
      <c r="Q17" s="26" t="s">
        <v>547</v>
      </c>
      <c r="R17" s="30" t="s">
        <v>325</v>
      </c>
      <c r="S17" s="30" t="s">
        <v>325</v>
      </c>
      <c r="T17" s="38" t="s">
        <v>143</v>
      </c>
      <c r="U17" s="38" t="s">
        <v>546</v>
      </c>
      <c r="V17" s="30" t="s">
        <v>325</v>
      </c>
      <c r="W17" s="30" t="s">
        <v>325</v>
      </c>
      <c r="X17" s="34" t="s">
        <v>89</v>
      </c>
      <c r="Y17" s="38" t="s">
        <v>547</v>
      </c>
      <c r="Z17" s="30" t="s">
        <v>325</v>
      </c>
      <c r="AA17" s="30" t="s">
        <v>325</v>
      </c>
      <c r="AB17" s="36" t="s">
        <v>232</v>
      </c>
      <c r="AC17" s="26" t="s">
        <v>547</v>
      </c>
      <c r="AD17" s="25">
        <v>2008</v>
      </c>
      <c r="AE17" s="30" t="s">
        <v>325</v>
      </c>
      <c r="AF17" s="38" t="s">
        <v>143</v>
      </c>
      <c r="AG17" s="38" t="s">
        <v>546</v>
      </c>
      <c r="AH17" s="31" t="s">
        <v>325</v>
      </c>
      <c r="AI17" s="31" t="s">
        <v>325</v>
      </c>
      <c r="AJ17" s="38" t="s">
        <v>325</v>
      </c>
      <c r="AK17" s="31" t="s">
        <v>325</v>
      </c>
      <c r="AL17" s="31" t="s">
        <v>325</v>
      </c>
      <c r="AM17" s="38" t="s">
        <v>325</v>
      </c>
      <c r="AN17" s="31" t="s">
        <v>325</v>
      </c>
      <c r="AO17" s="31" t="s">
        <v>325</v>
      </c>
      <c r="AP17" s="38" t="s">
        <v>325</v>
      </c>
      <c r="AQ17" s="31" t="s">
        <v>325</v>
      </c>
      <c r="AR17" s="31" t="s">
        <v>325</v>
      </c>
      <c r="AS17" s="38" t="s">
        <v>325</v>
      </c>
      <c r="AT17" s="31" t="s">
        <v>325</v>
      </c>
      <c r="AU17" s="31" t="s">
        <v>325</v>
      </c>
      <c r="AV17" s="36" t="s">
        <v>235</v>
      </c>
      <c r="AW17" s="30">
        <v>2012</v>
      </c>
      <c r="AX17" s="30" t="s">
        <v>325</v>
      </c>
      <c r="AY17" s="30" t="s">
        <v>143</v>
      </c>
      <c r="AZ17" s="30" t="s">
        <v>325</v>
      </c>
      <c r="BA17" s="30" t="s">
        <v>325</v>
      </c>
      <c r="BB17" s="36" t="s">
        <v>184</v>
      </c>
      <c r="BC17" s="30" t="s">
        <v>325</v>
      </c>
      <c r="BD17" s="30" t="s">
        <v>325</v>
      </c>
      <c r="BE17" s="36" t="s">
        <v>182</v>
      </c>
      <c r="BF17" s="30" t="s">
        <v>325</v>
      </c>
      <c r="BG17" s="30" t="s">
        <v>325</v>
      </c>
      <c r="BH17" s="36" t="s">
        <v>180</v>
      </c>
      <c r="BI17" s="25">
        <v>2009</v>
      </c>
      <c r="BJ17" s="25" t="s">
        <v>325</v>
      </c>
      <c r="BK17" s="38" t="s">
        <v>182</v>
      </c>
      <c r="BL17" s="30" t="s">
        <v>325</v>
      </c>
      <c r="BM17" s="30" t="s">
        <v>325</v>
      </c>
      <c r="BN17" s="38" t="s">
        <v>542</v>
      </c>
      <c r="BO17" s="30" t="s">
        <v>325</v>
      </c>
      <c r="BP17" s="30" t="s">
        <v>325</v>
      </c>
      <c r="BQ17" s="36" t="s">
        <v>143</v>
      </c>
      <c r="BR17" s="30" t="s">
        <v>325</v>
      </c>
      <c r="BS17" s="30" t="s">
        <v>325</v>
      </c>
      <c r="BT17" s="38" t="s">
        <v>143</v>
      </c>
      <c r="BU17" s="30"/>
      <c r="BV17" s="30" t="s">
        <v>325</v>
      </c>
      <c r="BW17" s="30" t="s">
        <v>325</v>
      </c>
      <c r="BX17" s="25" t="s">
        <v>112</v>
      </c>
      <c r="BY17" s="61">
        <v>99</v>
      </c>
    </row>
    <row r="18" spans="1:77" ht="12.75">
      <c r="A18" s="27">
        <f t="shared" si="0"/>
        <v>7</v>
      </c>
      <c r="B18" s="106" t="s">
        <v>238</v>
      </c>
      <c r="C18" s="88" t="s">
        <v>272</v>
      </c>
      <c r="D18" s="29">
        <v>1969</v>
      </c>
      <c r="E18" s="29">
        <v>2</v>
      </c>
      <c r="F18" s="30" t="s">
        <v>325</v>
      </c>
      <c r="G18" s="30" t="s">
        <v>354</v>
      </c>
      <c r="H18" s="207">
        <f>532.01-6.1</f>
        <v>525.91</v>
      </c>
      <c r="I18" s="208">
        <f>475.9-6.1</f>
        <v>469.79999999999995</v>
      </c>
      <c r="J18" s="192" t="s">
        <v>325</v>
      </c>
      <c r="K18" s="29">
        <v>12</v>
      </c>
      <c r="L18" s="32" t="s">
        <v>38</v>
      </c>
      <c r="M18" s="30" t="s">
        <v>325</v>
      </c>
      <c r="N18" s="26" t="s">
        <v>537</v>
      </c>
      <c r="O18" s="30" t="s">
        <v>325</v>
      </c>
      <c r="P18" s="26" t="s">
        <v>226</v>
      </c>
      <c r="Q18" s="38" t="s">
        <v>546</v>
      </c>
      <c r="R18" s="25">
        <v>2012</v>
      </c>
      <c r="S18" s="30" t="s">
        <v>325</v>
      </c>
      <c r="T18" s="38" t="s">
        <v>143</v>
      </c>
      <c r="U18" s="38" t="s">
        <v>546</v>
      </c>
      <c r="V18" s="30" t="s">
        <v>325</v>
      </c>
      <c r="W18" s="30" t="s">
        <v>325</v>
      </c>
      <c r="X18" s="34" t="s">
        <v>89</v>
      </c>
      <c r="Y18" s="36" t="s">
        <v>547</v>
      </c>
      <c r="Z18" s="30" t="s">
        <v>325</v>
      </c>
      <c r="AA18" s="30" t="s">
        <v>325</v>
      </c>
      <c r="AB18" s="36" t="s">
        <v>232</v>
      </c>
      <c r="AC18" s="26" t="s">
        <v>547</v>
      </c>
      <c r="AD18" s="30" t="s">
        <v>325</v>
      </c>
      <c r="AE18" s="30" t="s">
        <v>325</v>
      </c>
      <c r="AF18" s="38" t="s">
        <v>143</v>
      </c>
      <c r="AG18" s="38" t="s">
        <v>546</v>
      </c>
      <c r="AH18" s="31" t="s">
        <v>325</v>
      </c>
      <c r="AI18" s="31" t="s">
        <v>325</v>
      </c>
      <c r="AJ18" s="38" t="s">
        <v>325</v>
      </c>
      <c r="AK18" s="31" t="s">
        <v>325</v>
      </c>
      <c r="AL18" s="31" t="s">
        <v>325</v>
      </c>
      <c r="AM18" s="38" t="s">
        <v>325</v>
      </c>
      <c r="AN18" s="31" t="s">
        <v>325</v>
      </c>
      <c r="AO18" s="31" t="s">
        <v>325</v>
      </c>
      <c r="AP18" s="38" t="s">
        <v>325</v>
      </c>
      <c r="AQ18" s="31" t="s">
        <v>325</v>
      </c>
      <c r="AR18" s="31" t="s">
        <v>325</v>
      </c>
      <c r="AS18" s="38" t="s">
        <v>325</v>
      </c>
      <c r="AT18" s="31" t="s">
        <v>325</v>
      </c>
      <c r="AU18" s="31" t="s">
        <v>325</v>
      </c>
      <c r="AV18" s="36" t="s">
        <v>235</v>
      </c>
      <c r="AW18" s="30" t="s">
        <v>325</v>
      </c>
      <c r="AX18" s="30" t="s">
        <v>325</v>
      </c>
      <c r="AY18" s="30" t="s">
        <v>143</v>
      </c>
      <c r="AZ18" s="30" t="s">
        <v>325</v>
      </c>
      <c r="BA18" s="30" t="s">
        <v>325</v>
      </c>
      <c r="BB18" s="36" t="s">
        <v>178</v>
      </c>
      <c r="BC18" s="30" t="s">
        <v>325</v>
      </c>
      <c r="BD18" s="25">
        <v>25</v>
      </c>
      <c r="BE18" s="36" t="s">
        <v>182</v>
      </c>
      <c r="BF18" s="30" t="s">
        <v>325</v>
      </c>
      <c r="BG18" s="25">
        <v>25</v>
      </c>
      <c r="BH18" s="36" t="s">
        <v>180</v>
      </c>
      <c r="BI18" s="30" t="s">
        <v>325</v>
      </c>
      <c r="BJ18" s="25">
        <v>30</v>
      </c>
      <c r="BK18" s="38" t="s">
        <v>182</v>
      </c>
      <c r="BL18" s="30" t="s">
        <v>325</v>
      </c>
      <c r="BM18" s="30" t="s">
        <v>325</v>
      </c>
      <c r="BN18" s="38" t="s">
        <v>542</v>
      </c>
      <c r="BO18" s="197" t="s">
        <v>325</v>
      </c>
      <c r="BP18" s="30" t="s">
        <v>325</v>
      </c>
      <c r="BQ18" s="36" t="s">
        <v>143</v>
      </c>
      <c r="BR18" s="30" t="s">
        <v>325</v>
      </c>
      <c r="BS18" s="30" t="s">
        <v>325</v>
      </c>
      <c r="BT18" s="38" t="s">
        <v>143</v>
      </c>
      <c r="BU18" s="30"/>
      <c r="BV18" s="30" t="s">
        <v>325</v>
      </c>
      <c r="BW18" s="30" t="s">
        <v>325</v>
      </c>
      <c r="BX18" s="25" t="s">
        <v>111</v>
      </c>
      <c r="BY18" s="61">
        <v>99</v>
      </c>
    </row>
    <row r="19" spans="1:77" ht="18" customHeight="1">
      <c r="A19" s="27">
        <f t="shared" si="0"/>
        <v>8</v>
      </c>
      <c r="B19" s="106" t="s">
        <v>238</v>
      </c>
      <c r="C19" s="88" t="s">
        <v>280</v>
      </c>
      <c r="D19" s="29">
        <v>1969</v>
      </c>
      <c r="E19" s="29">
        <v>2</v>
      </c>
      <c r="F19" s="29">
        <v>270270</v>
      </c>
      <c r="G19" s="30" t="s">
        <v>360</v>
      </c>
      <c r="H19" s="207">
        <v>499.38</v>
      </c>
      <c r="I19" s="208">
        <v>448.5</v>
      </c>
      <c r="J19" s="192" t="s">
        <v>325</v>
      </c>
      <c r="K19" s="29">
        <v>12</v>
      </c>
      <c r="L19" s="32" t="s">
        <v>40</v>
      </c>
      <c r="M19" s="30" t="s">
        <v>325</v>
      </c>
      <c r="N19" s="26" t="s">
        <v>537</v>
      </c>
      <c r="O19" s="30" t="s">
        <v>325</v>
      </c>
      <c r="P19" s="26" t="s">
        <v>226</v>
      </c>
      <c r="Q19" s="26" t="s">
        <v>547</v>
      </c>
      <c r="R19" s="30" t="s">
        <v>325</v>
      </c>
      <c r="S19" s="30" t="s">
        <v>325</v>
      </c>
      <c r="T19" s="38" t="s">
        <v>143</v>
      </c>
      <c r="U19" s="38" t="s">
        <v>546</v>
      </c>
      <c r="V19" s="30" t="s">
        <v>325</v>
      </c>
      <c r="W19" s="30" t="s">
        <v>325</v>
      </c>
      <c r="X19" s="34" t="s">
        <v>89</v>
      </c>
      <c r="Y19" s="38" t="s">
        <v>547</v>
      </c>
      <c r="Z19" s="197" t="s">
        <v>325</v>
      </c>
      <c r="AA19" s="30" t="s">
        <v>325</v>
      </c>
      <c r="AB19" s="36" t="s">
        <v>232</v>
      </c>
      <c r="AC19" s="26" t="s">
        <v>547</v>
      </c>
      <c r="AD19" s="30" t="s">
        <v>325</v>
      </c>
      <c r="AE19" s="30" t="s">
        <v>325</v>
      </c>
      <c r="AF19" s="38" t="s">
        <v>143</v>
      </c>
      <c r="AG19" s="38" t="s">
        <v>546</v>
      </c>
      <c r="AH19" s="31" t="s">
        <v>325</v>
      </c>
      <c r="AI19" s="31" t="s">
        <v>325</v>
      </c>
      <c r="AJ19" s="38" t="s">
        <v>325</v>
      </c>
      <c r="AK19" s="31" t="s">
        <v>325</v>
      </c>
      <c r="AL19" s="31" t="s">
        <v>325</v>
      </c>
      <c r="AM19" s="38" t="s">
        <v>325</v>
      </c>
      <c r="AN19" s="31" t="s">
        <v>325</v>
      </c>
      <c r="AO19" s="31" t="s">
        <v>325</v>
      </c>
      <c r="AP19" s="38" t="s">
        <v>325</v>
      </c>
      <c r="AQ19" s="31" t="s">
        <v>325</v>
      </c>
      <c r="AR19" s="31" t="s">
        <v>325</v>
      </c>
      <c r="AS19" s="38" t="s">
        <v>325</v>
      </c>
      <c r="AT19" s="31" t="s">
        <v>325</v>
      </c>
      <c r="AU19" s="31" t="s">
        <v>325</v>
      </c>
      <c r="AV19" s="36" t="s">
        <v>235</v>
      </c>
      <c r="AW19" s="30" t="s">
        <v>325</v>
      </c>
      <c r="AX19" s="30" t="s">
        <v>325</v>
      </c>
      <c r="AY19" s="30" t="s">
        <v>143</v>
      </c>
      <c r="AZ19" s="30" t="s">
        <v>325</v>
      </c>
      <c r="BA19" s="30" t="s">
        <v>325</v>
      </c>
      <c r="BB19" s="36" t="s">
        <v>207</v>
      </c>
      <c r="BC19" s="30" t="s">
        <v>325</v>
      </c>
      <c r="BD19" s="25">
        <v>65</v>
      </c>
      <c r="BE19" s="36" t="s">
        <v>182</v>
      </c>
      <c r="BF19" s="30" t="s">
        <v>325</v>
      </c>
      <c r="BG19" s="25">
        <v>65</v>
      </c>
      <c r="BH19" s="36" t="s">
        <v>180</v>
      </c>
      <c r="BI19" s="25">
        <v>2006</v>
      </c>
      <c r="BJ19" s="25">
        <v>65</v>
      </c>
      <c r="BK19" s="38" t="s">
        <v>182</v>
      </c>
      <c r="BL19" s="30" t="s">
        <v>325</v>
      </c>
      <c r="BM19" s="30" t="s">
        <v>325</v>
      </c>
      <c r="BN19" s="38" t="s">
        <v>542</v>
      </c>
      <c r="BO19" s="30" t="s">
        <v>325</v>
      </c>
      <c r="BP19" s="30" t="s">
        <v>325</v>
      </c>
      <c r="BQ19" s="36" t="s">
        <v>143</v>
      </c>
      <c r="BR19" s="30" t="s">
        <v>325</v>
      </c>
      <c r="BS19" s="30" t="s">
        <v>325</v>
      </c>
      <c r="BT19" s="38" t="s">
        <v>143</v>
      </c>
      <c r="BU19" s="30"/>
      <c r="BV19" s="30" t="s">
        <v>325</v>
      </c>
      <c r="BW19" s="30" t="s">
        <v>325</v>
      </c>
      <c r="BX19" s="25" t="s">
        <v>117</v>
      </c>
      <c r="BY19" s="61">
        <v>99</v>
      </c>
    </row>
    <row r="20" spans="1:77" ht="15" customHeight="1">
      <c r="A20" s="27">
        <f t="shared" si="0"/>
        <v>9</v>
      </c>
      <c r="B20" s="106" t="s">
        <v>238</v>
      </c>
      <c r="C20" s="89" t="s">
        <v>321</v>
      </c>
      <c r="D20" s="25">
        <v>1970</v>
      </c>
      <c r="E20" s="25">
        <v>2</v>
      </c>
      <c r="F20" s="25" t="s">
        <v>221</v>
      </c>
      <c r="G20" s="30" t="s">
        <v>399</v>
      </c>
      <c r="H20" s="207">
        <f>510.4+0.2</f>
        <v>510.59999999999997</v>
      </c>
      <c r="I20" s="209">
        <f>447.2+0.2</f>
        <v>447.4</v>
      </c>
      <c r="J20" s="190" t="s">
        <v>325</v>
      </c>
      <c r="K20" s="32">
        <v>14</v>
      </c>
      <c r="L20" s="32" t="s">
        <v>55</v>
      </c>
      <c r="M20" s="30" t="s">
        <v>325</v>
      </c>
      <c r="N20" s="26" t="s">
        <v>537</v>
      </c>
      <c r="O20" s="30" t="s">
        <v>325</v>
      </c>
      <c r="P20" s="38" t="s">
        <v>143</v>
      </c>
      <c r="Q20" s="38" t="s">
        <v>546</v>
      </c>
      <c r="R20" s="30" t="s">
        <v>325</v>
      </c>
      <c r="S20" s="30" t="s">
        <v>325</v>
      </c>
      <c r="T20" s="38" t="s">
        <v>143</v>
      </c>
      <c r="U20" s="38" t="s">
        <v>546</v>
      </c>
      <c r="V20" s="30" t="s">
        <v>325</v>
      </c>
      <c r="W20" s="30" t="s">
        <v>325</v>
      </c>
      <c r="X20" s="34" t="s">
        <v>89</v>
      </c>
      <c r="Y20" s="38" t="s">
        <v>143</v>
      </c>
      <c r="Z20" s="30" t="s">
        <v>325</v>
      </c>
      <c r="AA20" s="30" t="s">
        <v>325</v>
      </c>
      <c r="AB20" s="36" t="s">
        <v>232</v>
      </c>
      <c r="AC20" s="26" t="s">
        <v>547</v>
      </c>
      <c r="AD20" s="30" t="s">
        <v>325</v>
      </c>
      <c r="AE20" s="30" t="s">
        <v>325</v>
      </c>
      <c r="AF20" s="38" t="s">
        <v>143</v>
      </c>
      <c r="AG20" s="38" t="s">
        <v>546</v>
      </c>
      <c r="AH20" s="31" t="s">
        <v>325</v>
      </c>
      <c r="AI20" s="31" t="s">
        <v>325</v>
      </c>
      <c r="AJ20" s="38" t="s">
        <v>325</v>
      </c>
      <c r="AK20" s="31" t="s">
        <v>325</v>
      </c>
      <c r="AL20" s="31" t="s">
        <v>325</v>
      </c>
      <c r="AM20" s="38" t="s">
        <v>325</v>
      </c>
      <c r="AN20" s="31" t="s">
        <v>325</v>
      </c>
      <c r="AO20" s="31" t="s">
        <v>325</v>
      </c>
      <c r="AP20" s="38" t="s">
        <v>325</v>
      </c>
      <c r="AQ20" s="31" t="s">
        <v>325</v>
      </c>
      <c r="AR20" s="31" t="s">
        <v>325</v>
      </c>
      <c r="AS20" s="38" t="s">
        <v>325</v>
      </c>
      <c r="AT20" s="31" t="s">
        <v>325</v>
      </c>
      <c r="AU20" s="31" t="s">
        <v>325</v>
      </c>
      <c r="AV20" s="38" t="s">
        <v>143</v>
      </c>
      <c r="AW20" s="30" t="s">
        <v>325</v>
      </c>
      <c r="AX20" s="30" t="s">
        <v>325</v>
      </c>
      <c r="AY20" s="30" t="s">
        <v>143</v>
      </c>
      <c r="AZ20" s="30" t="s">
        <v>325</v>
      </c>
      <c r="BA20" s="30" t="s">
        <v>325</v>
      </c>
      <c r="BB20" s="36" t="s">
        <v>178</v>
      </c>
      <c r="BC20" s="30" t="s">
        <v>325</v>
      </c>
      <c r="BD20" s="25">
        <v>40</v>
      </c>
      <c r="BE20" s="36" t="s">
        <v>543</v>
      </c>
      <c r="BF20" s="30" t="s">
        <v>325</v>
      </c>
      <c r="BG20" s="25">
        <v>40</v>
      </c>
      <c r="BH20" s="36" t="s">
        <v>180</v>
      </c>
      <c r="BI20" s="30" t="s">
        <v>325</v>
      </c>
      <c r="BJ20" s="25">
        <v>50</v>
      </c>
      <c r="BK20" s="38" t="s">
        <v>543</v>
      </c>
      <c r="BL20" s="30" t="s">
        <v>325</v>
      </c>
      <c r="BM20" s="30" t="s">
        <v>325</v>
      </c>
      <c r="BN20" s="38" t="s">
        <v>542</v>
      </c>
      <c r="BO20" s="30" t="s">
        <v>325</v>
      </c>
      <c r="BP20" s="30" t="s">
        <v>325</v>
      </c>
      <c r="BQ20" s="36" t="s">
        <v>143</v>
      </c>
      <c r="BR20" s="30" t="s">
        <v>325</v>
      </c>
      <c r="BS20" s="30" t="s">
        <v>325</v>
      </c>
      <c r="BT20" s="38" t="s">
        <v>143</v>
      </c>
      <c r="BU20" s="30"/>
      <c r="BV20" s="30" t="s">
        <v>325</v>
      </c>
      <c r="BW20" s="30" t="s">
        <v>325</v>
      </c>
      <c r="BX20" s="25" t="s">
        <v>129</v>
      </c>
      <c r="BY20" s="61">
        <v>68</v>
      </c>
    </row>
    <row r="21" spans="1:77" ht="13.5" customHeight="1">
      <c r="A21" s="27">
        <f t="shared" si="0"/>
        <v>10</v>
      </c>
      <c r="B21" s="106" t="s">
        <v>238</v>
      </c>
      <c r="C21" s="22" t="s">
        <v>422</v>
      </c>
      <c r="D21" s="47">
        <v>1970</v>
      </c>
      <c r="E21" s="47">
        <v>2</v>
      </c>
      <c r="F21" s="47">
        <v>76</v>
      </c>
      <c r="G21" s="30" t="s">
        <v>15</v>
      </c>
      <c r="H21" s="209">
        <f>550.1+0.8-1.8</f>
        <v>549.1</v>
      </c>
      <c r="I21" s="209">
        <f>502.9+0.8-1.9</f>
        <v>501.8</v>
      </c>
      <c r="J21" s="191" t="s">
        <v>325</v>
      </c>
      <c r="K21" s="47">
        <v>13</v>
      </c>
      <c r="L21" s="32" t="s">
        <v>84</v>
      </c>
      <c r="M21" s="30" t="s">
        <v>325</v>
      </c>
      <c r="N21" s="26" t="s">
        <v>537</v>
      </c>
      <c r="O21" s="30" t="s">
        <v>325</v>
      </c>
      <c r="P21" s="26" t="s">
        <v>226</v>
      </c>
      <c r="Q21" s="38" t="s">
        <v>547</v>
      </c>
      <c r="R21" s="197" t="s">
        <v>325</v>
      </c>
      <c r="S21" s="30" t="s">
        <v>325</v>
      </c>
      <c r="T21" s="38" t="s">
        <v>143</v>
      </c>
      <c r="U21" s="38" t="s">
        <v>546</v>
      </c>
      <c r="V21" s="30" t="s">
        <v>325</v>
      </c>
      <c r="W21" s="30" t="s">
        <v>325</v>
      </c>
      <c r="X21" s="34" t="s">
        <v>89</v>
      </c>
      <c r="Y21" s="38" t="s">
        <v>143</v>
      </c>
      <c r="Z21" s="30" t="s">
        <v>325</v>
      </c>
      <c r="AA21" s="30" t="s">
        <v>325</v>
      </c>
      <c r="AB21" s="36" t="s">
        <v>232</v>
      </c>
      <c r="AC21" s="26" t="s">
        <v>547</v>
      </c>
      <c r="AD21" s="30" t="s">
        <v>325</v>
      </c>
      <c r="AE21" s="30" t="s">
        <v>325</v>
      </c>
      <c r="AF21" s="38" t="s">
        <v>143</v>
      </c>
      <c r="AG21" s="38" t="s">
        <v>546</v>
      </c>
      <c r="AH21" s="31" t="s">
        <v>325</v>
      </c>
      <c r="AI21" s="31" t="s">
        <v>325</v>
      </c>
      <c r="AJ21" s="38" t="s">
        <v>325</v>
      </c>
      <c r="AK21" s="31" t="s">
        <v>325</v>
      </c>
      <c r="AL21" s="31" t="s">
        <v>325</v>
      </c>
      <c r="AM21" s="38" t="s">
        <v>325</v>
      </c>
      <c r="AN21" s="31" t="s">
        <v>325</v>
      </c>
      <c r="AO21" s="31" t="s">
        <v>325</v>
      </c>
      <c r="AP21" s="38" t="s">
        <v>325</v>
      </c>
      <c r="AQ21" s="31" t="s">
        <v>325</v>
      </c>
      <c r="AR21" s="31" t="s">
        <v>325</v>
      </c>
      <c r="AS21" s="38" t="s">
        <v>325</v>
      </c>
      <c r="AT21" s="31" t="s">
        <v>325</v>
      </c>
      <c r="AU21" s="31" t="s">
        <v>325</v>
      </c>
      <c r="AV21" s="36" t="s">
        <v>235</v>
      </c>
      <c r="AW21" s="30" t="s">
        <v>325</v>
      </c>
      <c r="AX21" s="30" t="s">
        <v>325</v>
      </c>
      <c r="AY21" s="30" t="s">
        <v>143</v>
      </c>
      <c r="AZ21" s="30" t="s">
        <v>325</v>
      </c>
      <c r="BA21" s="30" t="s">
        <v>325</v>
      </c>
      <c r="BB21" s="38" t="s">
        <v>196</v>
      </c>
      <c r="BC21" s="30" t="s">
        <v>325</v>
      </c>
      <c r="BD21" s="32">
        <v>30</v>
      </c>
      <c r="BE21" s="26" t="s">
        <v>182</v>
      </c>
      <c r="BF21" s="30" t="s">
        <v>325</v>
      </c>
      <c r="BG21" s="32">
        <v>30</v>
      </c>
      <c r="BH21" s="26" t="s">
        <v>180</v>
      </c>
      <c r="BI21" s="30" t="s">
        <v>325</v>
      </c>
      <c r="BJ21" s="32">
        <v>30</v>
      </c>
      <c r="BK21" s="38" t="s">
        <v>182</v>
      </c>
      <c r="BL21" s="30" t="s">
        <v>325</v>
      </c>
      <c r="BM21" s="30" t="s">
        <v>325</v>
      </c>
      <c r="BN21" s="38" t="s">
        <v>542</v>
      </c>
      <c r="BO21" s="30" t="s">
        <v>325</v>
      </c>
      <c r="BP21" s="30" t="s">
        <v>325</v>
      </c>
      <c r="BQ21" s="26" t="s">
        <v>143</v>
      </c>
      <c r="BR21" s="30" t="s">
        <v>325</v>
      </c>
      <c r="BS21" s="30" t="s">
        <v>325</v>
      </c>
      <c r="BT21" s="38" t="s">
        <v>143</v>
      </c>
      <c r="BU21" s="30"/>
      <c r="BV21" s="30" t="s">
        <v>325</v>
      </c>
      <c r="BW21" s="30" t="s">
        <v>325</v>
      </c>
      <c r="BX21" s="94" t="s">
        <v>139</v>
      </c>
      <c r="BY21" s="63">
        <v>95</v>
      </c>
    </row>
    <row r="22" spans="1:77" ht="25.5">
      <c r="A22" s="27">
        <f t="shared" si="0"/>
        <v>11</v>
      </c>
      <c r="B22" s="106" t="s">
        <v>238</v>
      </c>
      <c r="C22" s="88" t="s">
        <v>311</v>
      </c>
      <c r="D22" s="29">
        <v>1971</v>
      </c>
      <c r="E22" s="29">
        <v>2</v>
      </c>
      <c r="F22" s="30" t="s">
        <v>325</v>
      </c>
      <c r="G22" s="30" t="s">
        <v>392</v>
      </c>
      <c r="H22" s="207">
        <v>378.6</v>
      </c>
      <c r="I22" s="208">
        <v>349.5</v>
      </c>
      <c r="J22" s="192" t="s">
        <v>325</v>
      </c>
      <c r="K22" s="29">
        <v>8</v>
      </c>
      <c r="L22" s="32" t="s">
        <v>20</v>
      </c>
      <c r="M22" s="30" t="s">
        <v>325</v>
      </c>
      <c r="N22" s="26" t="s">
        <v>537</v>
      </c>
      <c r="O22" s="30" t="s">
        <v>325</v>
      </c>
      <c r="P22" s="26" t="s">
        <v>226</v>
      </c>
      <c r="Q22" s="38" t="s">
        <v>546</v>
      </c>
      <c r="R22" s="30" t="s">
        <v>325</v>
      </c>
      <c r="S22" s="30" t="s">
        <v>325</v>
      </c>
      <c r="T22" s="38" t="s">
        <v>143</v>
      </c>
      <c r="U22" s="38" t="s">
        <v>546</v>
      </c>
      <c r="V22" s="30" t="s">
        <v>325</v>
      </c>
      <c r="W22" s="30" t="s">
        <v>325</v>
      </c>
      <c r="X22" s="34" t="s">
        <v>89</v>
      </c>
      <c r="Y22" s="38" t="s">
        <v>547</v>
      </c>
      <c r="Z22" s="30" t="s">
        <v>325</v>
      </c>
      <c r="AA22" s="30" t="s">
        <v>325</v>
      </c>
      <c r="AB22" s="36" t="s">
        <v>232</v>
      </c>
      <c r="AC22" s="26" t="s">
        <v>547</v>
      </c>
      <c r="AD22" s="30" t="s">
        <v>325</v>
      </c>
      <c r="AE22" s="30" t="s">
        <v>325</v>
      </c>
      <c r="AF22" s="38" t="s">
        <v>143</v>
      </c>
      <c r="AG22" s="38" t="s">
        <v>546</v>
      </c>
      <c r="AH22" s="31" t="s">
        <v>325</v>
      </c>
      <c r="AI22" s="31" t="s">
        <v>325</v>
      </c>
      <c r="AJ22" s="38" t="s">
        <v>325</v>
      </c>
      <c r="AK22" s="31" t="s">
        <v>325</v>
      </c>
      <c r="AL22" s="31" t="s">
        <v>325</v>
      </c>
      <c r="AM22" s="38" t="s">
        <v>325</v>
      </c>
      <c r="AN22" s="31" t="s">
        <v>325</v>
      </c>
      <c r="AO22" s="31" t="s">
        <v>325</v>
      </c>
      <c r="AP22" s="38" t="s">
        <v>325</v>
      </c>
      <c r="AQ22" s="31" t="s">
        <v>325</v>
      </c>
      <c r="AR22" s="31" t="s">
        <v>325</v>
      </c>
      <c r="AS22" s="38" t="s">
        <v>325</v>
      </c>
      <c r="AT22" s="31" t="s">
        <v>325</v>
      </c>
      <c r="AU22" s="31" t="s">
        <v>325</v>
      </c>
      <c r="AV22" s="36" t="s">
        <v>235</v>
      </c>
      <c r="AW22" s="30" t="s">
        <v>325</v>
      </c>
      <c r="AX22" s="30" t="s">
        <v>325</v>
      </c>
      <c r="AY22" s="30" t="s">
        <v>143</v>
      </c>
      <c r="AZ22" s="30" t="s">
        <v>325</v>
      </c>
      <c r="BA22" s="30" t="s">
        <v>325</v>
      </c>
      <c r="BB22" s="36" t="s">
        <v>178</v>
      </c>
      <c r="BC22" s="30" t="s">
        <v>325</v>
      </c>
      <c r="BD22" s="25">
        <v>10</v>
      </c>
      <c r="BE22" s="36" t="s">
        <v>182</v>
      </c>
      <c r="BF22" s="30" t="s">
        <v>325</v>
      </c>
      <c r="BG22" s="25">
        <v>10</v>
      </c>
      <c r="BH22" s="36" t="s">
        <v>180</v>
      </c>
      <c r="BI22" s="25">
        <v>2012</v>
      </c>
      <c r="BJ22" s="25">
        <v>10</v>
      </c>
      <c r="BK22" s="38" t="s">
        <v>182</v>
      </c>
      <c r="BL22" s="30" t="s">
        <v>325</v>
      </c>
      <c r="BM22" s="30" t="s">
        <v>325</v>
      </c>
      <c r="BN22" s="38" t="s">
        <v>544</v>
      </c>
      <c r="BO22" s="30" t="s">
        <v>325</v>
      </c>
      <c r="BP22" s="30" t="s">
        <v>325</v>
      </c>
      <c r="BQ22" s="36" t="s">
        <v>143</v>
      </c>
      <c r="BR22" s="30" t="s">
        <v>325</v>
      </c>
      <c r="BS22" s="30" t="s">
        <v>325</v>
      </c>
      <c r="BT22" s="38" t="s">
        <v>143</v>
      </c>
      <c r="BU22" s="30"/>
      <c r="BV22" s="30" t="s">
        <v>325</v>
      </c>
      <c r="BW22" s="30" t="s">
        <v>325</v>
      </c>
      <c r="BX22" s="25" t="s">
        <v>325</v>
      </c>
      <c r="BY22" s="61">
        <v>100</v>
      </c>
    </row>
    <row r="23" spans="1:77" ht="23.25" customHeight="1">
      <c r="A23" s="27">
        <f t="shared" si="0"/>
        <v>12</v>
      </c>
      <c r="B23" s="106" t="s">
        <v>238</v>
      </c>
      <c r="C23" s="88" t="s">
        <v>300</v>
      </c>
      <c r="D23" s="29">
        <v>1971</v>
      </c>
      <c r="E23" s="29">
        <v>2</v>
      </c>
      <c r="F23" s="30" t="s">
        <v>325</v>
      </c>
      <c r="G23" s="30" t="s">
        <v>381</v>
      </c>
      <c r="H23" s="207">
        <v>776.3</v>
      </c>
      <c r="I23" s="208">
        <v>718</v>
      </c>
      <c r="J23" s="192" t="s">
        <v>325</v>
      </c>
      <c r="K23" s="29">
        <v>16</v>
      </c>
      <c r="L23" s="32" t="s">
        <v>23</v>
      </c>
      <c r="M23" s="30" t="s">
        <v>325</v>
      </c>
      <c r="N23" s="26" t="s">
        <v>537</v>
      </c>
      <c r="O23" s="30" t="s">
        <v>325</v>
      </c>
      <c r="P23" s="26" t="s">
        <v>226</v>
      </c>
      <c r="Q23" s="26" t="s">
        <v>547</v>
      </c>
      <c r="R23" s="30" t="s">
        <v>325</v>
      </c>
      <c r="S23" s="30" t="s">
        <v>325</v>
      </c>
      <c r="T23" s="38" t="s">
        <v>143</v>
      </c>
      <c r="U23" s="38" t="s">
        <v>546</v>
      </c>
      <c r="V23" s="30" t="s">
        <v>325</v>
      </c>
      <c r="W23" s="30" t="s">
        <v>325</v>
      </c>
      <c r="X23" s="34" t="s">
        <v>89</v>
      </c>
      <c r="Y23" s="36" t="s">
        <v>547</v>
      </c>
      <c r="Z23" s="30" t="s">
        <v>325</v>
      </c>
      <c r="AA23" s="30" t="s">
        <v>325</v>
      </c>
      <c r="AB23" s="36" t="s">
        <v>232</v>
      </c>
      <c r="AC23" s="26" t="s">
        <v>547</v>
      </c>
      <c r="AD23" s="30" t="s">
        <v>325</v>
      </c>
      <c r="AE23" s="30" t="s">
        <v>325</v>
      </c>
      <c r="AF23" s="38" t="s">
        <v>143</v>
      </c>
      <c r="AG23" s="38" t="s">
        <v>546</v>
      </c>
      <c r="AH23" s="31" t="s">
        <v>325</v>
      </c>
      <c r="AI23" s="31" t="s">
        <v>325</v>
      </c>
      <c r="AJ23" s="38" t="s">
        <v>325</v>
      </c>
      <c r="AK23" s="31" t="s">
        <v>325</v>
      </c>
      <c r="AL23" s="31" t="s">
        <v>325</v>
      </c>
      <c r="AM23" s="38" t="s">
        <v>325</v>
      </c>
      <c r="AN23" s="31" t="s">
        <v>325</v>
      </c>
      <c r="AO23" s="31" t="s">
        <v>325</v>
      </c>
      <c r="AP23" s="38" t="s">
        <v>325</v>
      </c>
      <c r="AQ23" s="31" t="s">
        <v>325</v>
      </c>
      <c r="AR23" s="31" t="s">
        <v>325</v>
      </c>
      <c r="AS23" s="38" t="s">
        <v>325</v>
      </c>
      <c r="AT23" s="31" t="s">
        <v>325</v>
      </c>
      <c r="AU23" s="31" t="s">
        <v>325</v>
      </c>
      <c r="AV23" s="36" t="s">
        <v>235</v>
      </c>
      <c r="AW23" s="30" t="s">
        <v>325</v>
      </c>
      <c r="AX23" s="30" t="s">
        <v>325</v>
      </c>
      <c r="AY23" s="30" t="s">
        <v>143</v>
      </c>
      <c r="AZ23" s="30" t="s">
        <v>325</v>
      </c>
      <c r="BA23" s="30" t="s">
        <v>325</v>
      </c>
      <c r="BB23" s="36" t="s">
        <v>196</v>
      </c>
      <c r="BC23" s="30" t="s">
        <v>325</v>
      </c>
      <c r="BD23" s="25">
        <v>10</v>
      </c>
      <c r="BE23" s="36" t="s">
        <v>182</v>
      </c>
      <c r="BF23" s="30" t="s">
        <v>325</v>
      </c>
      <c r="BG23" s="25">
        <v>10</v>
      </c>
      <c r="BH23" s="36" t="s">
        <v>180</v>
      </c>
      <c r="BI23" s="25">
        <v>2006</v>
      </c>
      <c r="BJ23" s="25">
        <v>20</v>
      </c>
      <c r="BK23" s="38" t="s">
        <v>182</v>
      </c>
      <c r="BL23" s="30" t="s">
        <v>325</v>
      </c>
      <c r="BM23" s="30" t="s">
        <v>325</v>
      </c>
      <c r="BN23" s="38" t="s">
        <v>544</v>
      </c>
      <c r="BO23" s="30" t="s">
        <v>325</v>
      </c>
      <c r="BP23" s="30" t="s">
        <v>325</v>
      </c>
      <c r="BQ23" s="36" t="s">
        <v>218</v>
      </c>
      <c r="BR23" s="30" t="s">
        <v>325</v>
      </c>
      <c r="BS23" s="25">
        <v>10</v>
      </c>
      <c r="BT23" s="25" t="s">
        <v>541</v>
      </c>
      <c r="BU23" s="25"/>
      <c r="BV23" s="30" t="s">
        <v>325</v>
      </c>
      <c r="BW23" s="30" t="s">
        <v>325</v>
      </c>
      <c r="BX23" s="25" t="s">
        <v>125</v>
      </c>
      <c r="BY23" s="61">
        <v>92</v>
      </c>
    </row>
    <row r="24" spans="1:77" ht="24" customHeight="1">
      <c r="A24" s="27">
        <f t="shared" si="0"/>
        <v>13</v>
      </c>
      <c r="B24" s="106" t="s">
        <v>238</v>
      </c>
      <c r="C24" s="88" t="s">
        <v>309</v>
      </c>
      <c r="D24" s="29">
        <v>1971</v>
      </c>
      <c r="E24" s="29">
        <v>2</v>
      </c>
      <c r="F24" s="30" t="s">
        <v>325</v>
      </c>
      <c r="G24" s="30" t="s">
        <v>390</v>
      </c>
      <c r="H24" s="207">
        <v>392.6</v>
      </c>
      <c r="I24" s="208">
        <v>356.9</v>
      </c>
      <c r="J24" s="192" t="s">
        <v>325</v>
      </c>
      <c r="K24" s="29">
        <v>8</v>
      </c>
      <c r="L24" s="32" t="s">
        <v>23</v>
      </c>
      <c r="M24" s="30" t="s">
        <v>325</v>
      </c>
      <c r="N24" s="26" t="s">
        <v>537</v>
      </c>
      <c r="O24" s="30" t="s">
        <v>325</v>
      </c>
      <c r="P24" s="26" t="s">
        <v>226</v>
      </c>
      <c r="Q24" s="38" t="s">
        <v>546</v>
      </c>
      <c r="R24" s="30" t="s">
        <v>325</v>
      </c>
      <c r="S24" s="30" t="s">
        <v>325</v>
      </c>
      <c r="T24" s="38" t="s">
        <v>143</v>
      </c>
      <c r="U24" s="38" t="s">
        <v>546</v>
      </c>
      <c r="V24" s="30" t="s">
        <v>325</v>
      </c>
      <c r="W24" s="30" t="s">
        <v>325</v>
      </c>
      <c r="X24" s="34" t="s">
        <v>89</v>
      </c>
      <c r="Y24" s="38" t="s">
        <v>547</v>
      </c>
      <c r="Z24" s="30" t="s">
        <v>325</v>
      </c>
      <c r="AA24" s="30" t="s">
        <v>325</v>
      </c>
      <c r="AB24" s="36" t="s">
        <v>232</v>
      </c>
      <c r="AC24" s="26" t="s">
        <v>547</v>
      </c>
      <c r="AD24" s="30" t="s">
        <v>325</v>
      </c>
      <c r="AE24" s="30" t="s">
        <v>325</v>
      </c>
      <c r="AF24" s="38" t="s">
        <v>143</v>
      </c>
      <c r="AG24" s="38" t="s">
        <v>546</v>
      </c>
      <c r="AH24" s="31" t="s">
        <v>325</v>
      </c>
      <c r="AI24" s="31" t="s">
        <v>325</v>
      </c>
      <c r="AJ24" s="38" t="s">
        <v>325</v>
      </c>
      <c r="AK24" s="31" t="s">
        <v>325</v>
      </c>
      <c r="AL24" s="31" t="s">
        <v>325</v>
      </c>
      <c r="AM24" s="38" t="s">
        <v>325</v>
      </c>
      <c r="AN24" s="31" t="s">
        <v>325</v>
      </c>
      <c r="AO24" s="31" t="s">
        <v>325</v>
      </c>
      <c r="AP24" s="38" t="s">
        <v>325</v>
      </c>
      <c r="AQ24" s="31" t="s">
        <v>325</v>
      </c>
      <c r="AR24" s="31" t="s">
        <v>325</v>
      </c>
      <c r="AS24" s="38" t="s">
        <v>325</v>
      </c>
      <c r="AT24" s="31" t="s">
        <v>325</v>
      </c>
      <c r="AU24" s="31" t="s">
        <v>325</v>
      </c>
      <c r="AV24" s="36" t="s">
        <v>235</v>
      </c>
      <c r="AW24" s="30" t="s">
        <v>325</v>
      </c>
      <c r="AX24" s="30" t="s">
        <v>325</v>
      </c>
      <c r="AY24" s="30" t="s">
        <v>143</v>
      </c>
      <c r="AZ24" s="30" t="s">
        <v>325</v>
      </c>
      <c r="BA24" s="30" t="s">
        <v>325</v>
      </c>
      <c r="BB24" s="36" t="s">
        <v>234</v>
      </c>
      <c r="BC24" s="30" t="s">
        <v>325</v>
      </c>
      <c r="BD24" s="25">
        <v>10</v>
      </c>
      <c r="BE24" s="36" t="s">
        <v>216</v>
      </c>
      <c r="BF24" s="30" t="s">
        <v>325</v>
      </c>
      <c r="BG24" s="25">
        <v>10</v>
      </c>
      <c r="BH24" s="36" t="s">
        <v>180</v>
      </c>
      <c r="BI24" s="25">
        <v>2006</v>
      </c>
      <c r="BJ24" s="25">
        <v>10</v>
      </c>
      <c r="BK24" s="38" t="s">
        <v>543</v>
      </c>
      <c r="BL24" s="30" t="s">
        <v>325</v>
      </c>
      <c r="BM24" s="30" t="s">
        <v>325</v>
      </c>
      <c r="BN24" s="38" t="s">
        <v>544</v>
      </c>
      <c r="BO24" s="30" t="s">
        <v>325</v>
      </c>
      <c r="BP24" s="30" t="s">
        <v>325</v>
      </c>
      <c r="BQ24" s="36" t="s">
        <v>143</v>
      </c>
      <c r="BR24" s="30" t="s">
        <v>325</v>
      </c>
      <c r="BS24" s="30" t="s">
        <v>325</v>
      </c>
      <c r="BT24" s="38" t="s">
        <v>143</v>
      </c>
      <c r="BU24" s="30"/>
      <c r="BV24" s="30" t="s">
        <v>325</v>
      </c>
      <c r="BW24" s="30" t="s">
        <v>325</v>
      </c>
      <c r="BX24" s="25" t="s">
        <v>325</v>
      </c>
      <c r="BY24" s="61">
        <v>99</v>
      </c>
    </row>
    <row r="25" spans="1:77" ht="24" customHeight="1">
      <c r="A25" s="27">
        <f t="shared" si="0"/>
        <v>14</v>
      </c>
      <c r="B25" s="106" t="s">
        <v>238</v>
      </c>
      <c r="C25" s="87" t="s">
        <v>313</v>
      </c>
      <c r="D25" s="25">
        <v>1971</v>
      </c>
      <c r="E25" s="29">
        <v>2</v>
      </c>
      <c r="F25" s="30" t="s">
        <v>325</v>
      </c>
      <c r="G25" s="30" t="s">
        <v>394</v>
      </c>
      <c r="H25" s="207">
        <f>395.9-1.7</f>
        <v>394.2</v>
      </c>
      <c r="I25" s="208">
        <f>368.3-1.7</f>
        <v>366.6</v>
      </c>
      <c r="J25" s="192" t="s">
        <v>325</v>
      </c>
      <c r="K25" s="29">
        <v>8</v>
      </c>
      <c r="L25" s="32" t="s">
        <v>52</v>
      </c>
      <c r="M25" s="30" t="s">
        <v>325</v>
      </c>
      <c r="N25" s="26" t="s">
        <v>537</v>
      </c>
      <c r="O25" s="30" t="s">
        <v>325</v>
      </c>
      <c r="P25" s="26" t="s">
        <v>226</v>
      </c>
      <c r="Q25" s="26" t="s">
        <v>547</v>
      </c>
      <c r="R25" s="30" t="s">
        <v>325</v>
      </c>
      <c r="S25" s="30" t="s">
        <v>325</v>
      </c>
      <c r="T25" s="38" t="s">
        <v>143</v>
      </c>
      <c r="U25" s="38" t="s">
        <v>546</v>
      </c>
      <c r="V25" s="30" t="s">
        <v>325</v>
      </c>
      <c r="W25" s="30" t="s">
        <v>325</v>
      </c>
      <c r="X25" s="34" t="s">
        <v>89</v>
      </c>
      <c r="Y25" s="38" t="s">
        <v>547</v>
      </c>
      <c r="Z25" s="25">
        <v>2011</v>
      </c>
      <c r="AA25" s="30" t="s">
        <v>325</v>
      </c>
      <c r="AB25" s="36" t="s">
        <v>232</v>
      </c>
      <c r="AC25" s="26" t="s">
        <v>547</v>
      </c>
      <c r="AD25" s="30" t="s">
        <v>325</v>
      </c>
      <c r="AE25" s="30" t="s">
        <v>325</v>
      </c>
      <c r="AF25" s="38" t="s">
        <v>143</v>
      </c>
      <c r="AG25" s="38" t="s">
        <v>546</v>
      </c>
      <c r="AH25" s="31" t="s">
        <v>325</v>
      </c>
      <c r="AI25" s="31" t="s">
        <v>325</v>
      </c>
      <c r="AJ25" s="38" t="s">
        <v>325</v>
      </c>
      <c r="AK25" s="31" t="s">
        <v>325</v>
      </c>
      <c r="AL25" s="31" t="s">
        <v>325</v>
      </c>
      <c r="AM25" s="38" t="s">
        <v>325</v>
      </c>
      <c r="AN25" s="31" t="s">
        <v>325</v>
      </c>
      <c r="AO25" s="31" t="s">
        <v>325</v>
      </c>
      <c r="AP25" s="38" t="s">
        <v>325</v>
      </c>
      <c r="AQ25" s="31" t="s">
        <v>325</v>
      </c>
      <c r="AR25" s="31" t="s">
        <v>325</v>
      </c>
      <c r="AS25" s="38" t="s">
        <v>325</v>
      </c>
      <c r="AT25" s="31" t="s">
        <v>325</v>
      </c>
      <c r="AU25" s="31" t="s">
        <v>325</v>
      </c>
      <c r="AV25" s="36" t="s">
        <v>235</v>
      </c>
      <c r="AW25" s="25">
        <v>2011</v>
      </c>
      <c r="AX25" s="30" t="s">
        <v>325</v>
      </c>
      <c r="AY25" s="30" t="s">
        <v>143</v>
      </c>
      <c r="AZ25" s="30" t="s">
        <v>325</v>
      </c>
      <c r="BA25" s="30" t="s">
        <v>325</v>
      </c>
      <c r="BB25" s="36" t="s">
        <v>178</v>
      </c>
      <c r="BC25" s="30" t="s">
        <v>325</v>
      </c>
      <c r="BD25" s="25">
        <v>10</v>
      </c>
      <c r="BE25" s="36" t="s">
        <v>182</v>
      </c>
      <c r="BF25" s="30" t="s">
        <v>325</v>
      </c>
      <c r="BG25" s="25">
        <v>10</v>
      </c>
      <c r="BH25" s="36" t="s">
        <v>180</v>
      </c>
      <c r="BI25" s="25">
        <v>2012</v>
      </c>
      <c r="BJ25" s="25">
        <v>10</v>
      </c>
      <c r="BK25" s="38" t="s">
        <v>182</v>
      </c>
      <c r="BL25" s="30" t="s">
        <v>325</v>
      </c>
      <c r="BM25" s="30" t="s">
        <v>325</v>
      </c>
      <c r="BN25" s="38" t="s">
        <v>544</v>
      </c>
      <c r="BO25" s="30" t="s">
        <v>325</v>
      </c>
      <c r="BP25" s="30" t="s">
        <v>325</v>
      </c>
      <c r="BQ25" s="36" t="s">
        <v>143</v>
      </c>
      <c r="BR25" s="30" t="s">
        <v>325</v>
      </c>
      <c r="BS25" s="30" t="s">
        <v>325</v>
      </c>
      <c r="BT25" s="38" t="s">
        <v>143</v>
      </c>
      <c r="BU25" s="30"/>
      <c r="BV25" s="30" t="s">
        <v>325</v>
      </c>
      <c r="BW25" s="30" t="s">
        <v>325</v>
      </c>
      <c r="BX25" s="25" t="s">
        <v>325</v>
      </c>
      <c r="BY25" s="61">
        <v>109</v>
      </c>
    </row>
    <row r="26" spans="1:77" ht="24" customHeight="1">
      <c r="A26" s="27">
        <f t="shared" si="0"/>
        <v>15</v>
      </c>
      <c r="B26" s="106" t="s">
        <v>238</v>
      </c>
      <c r="C26" s="87" t="s">
        <v>449</v>
      </c>
      <c r="D26" s="25">
        <v>1971</v>
      </c>
      <c r="E26" s="25">
        <v>2</v>
      </c>
      <c r="F26" s="30" t="s">
        <v>325</v>
      </c>
      <c r="G26" s="30" t="s">
        <v>325</v>
      </c>
      <c r="H26" s="207">
        <v>749.9</v>
      </c>
      <c r="I26" s="207">
        <v>631.8</v>
      </c>
      <c r="J26" s="193">
        <v>58.6</v>
      </c>
      <c r="K26" s="25">
        <v>15</v>
      </c>
      <c r="L26" s="25" t="s">
        <v>20</v>
      </c>
      <c r="M26" s="30" t="s">
        <v>325</v>
      </c>
      <c r="N26" s="26" t="s">
        <v>537</v>
      </c>
      <c r="O26" s="30" t="s">
        <v>325</v>
      </c>
      <c r="P26" s="38" t="s">
        <v>143</v>
      </c>
      <c r="Q26" s="38" t="s">
        <v>546</v>
      </c>
      <c r="R26" s="30" t="s">
        <v>325</v>
      </c>
      <c r="S26" s="30" t="s">
        <v>325</v>
      </c>
      <c r="T26" s="38" t="s">
        <v>143</v>
      </c>
      <c r="U26" s="38" t="s">
        <v>546</v>
      </c>
      <c r="V26" s="30" t="s">
        <v>325</v>
      </c>
      <c r="W26" s="30" t="s">
        <v>325</v>
      </c>
      <c r="X26" s="34" t="s">
        <v>89</v>
      </c>
      <c r="Y26" s="38" t="s">
        <v>143</v>
      </c>
      <c r="Z26" s="30" t="s">
        <v>325</v>
      </c>
      <c r="AA26" s="30" t="s">
        <v>325</v>
      </c>
      <c r="AB26" s="36" t="s">
        <v>232</v>
      </c>
      <c r="AC26" s="26" t="s">
        <v>547</v>
      </c>
      <c r="AD26" s="30" t="s">
        <v>325</v>
      </c>
      <c r="AE26" s="30" t="s">
        <v>325</v>
      </c>
      <c r="AF26" s="38" t="s">
        <v>143</v>
      </c>
      <c r="AG26" s="38" t="s">
        <v>546</v>
      </c>
      <c r="AH26" s="31" t="s">
        <v>325</v>
      </c>
      <c r="AI26" s="31" t="s">
        <v>325</v>
      </c>
      <c r="AJ26" s="38" t="s">
        <v>325</v>
      </c>
      <c r="AK26" s="31" t="s">
        <v>325</v>
      </c>
      <c r="AL26" s="31" t="s">
        <v>325</v>
      </c>
      <c r="AM26" s="38" t="s">
        <v>325</v>
      </c>
      <c r="AN26" s="31" t="s">
        <v>325</v>
      </c>
      <c r="AO26" s="31" t="s">
        <v>325</v>
      </c>
      <c r="AP26" s="38" t="s">
        <v>325</v>
      </c>
      <c r="AQ26" s="31" t="s">
        <v>325</v>
      </c>
      <c r="AR26" s="31" t="s">
        <v>325</v>
      </c>
      <c r="AS26" s="38" t="s">
        <v>325</v>
      </c>
      <c r="AT26" s="31" t="s">
        <v>325</v>
      </c>
      <c r="AU26" s="31" t="s">
        <v>325</v>
      </c>
      <c r="AV26" s="36" t="s">
        <v>235</v>
      </c>
      <c r="AW26" s="30" t="s">
        <v>325</v>
      </c>
      <c r="AX26" s="30" t="s">
        <v>325</v>
      </c>
      <c r="AY26" s="30" t="s">
        <v>143</v>
      </c>
      <c r="AZ26" s="30" t="s">
        <v>325</v>
      </c>
      <c r="BA26" s="30" t="s">
        <v>325</v>
      </c>
      <c r="BB26" s="62" t="s">
        <v>225</v>
      </c>
      <c r="BC26" s="30" t="s">
        <v>325</v>
      </c>
      <c r="BD26" s="32">
        <v>35</v>
      </c>
      <c r="BE26" s="26" t="s">
        <v>182</v>
      </c>
      <c r="BF26" s="30" t="s">
        <v>325</v>
      </c>
      <c r="BG26" s="32">
        <v>30</v>
      </c>
      <c r="BH26" s="26" t="s">
        <v>180</v>
      </c>
      <c r="BI26" s="30">
        <v>2011</v>
      </c>
      <c r="BJ26" s="32">
        <v>30</v>
      </c>
      <c r="BK26" s="38" t="s">
        <v>543</v>
      </c>
      <c r="BL26" s="30" t="s">
        <v>325</v>
      </c>
      <c r="BM26" s="30" t="s">
        <v>325</v>
      </c>
      <c r="BN26" s="38" t="s">
        <v>544</v>
      </c>
      <c r="BO26" s="30" t="s">
        <v>325</v>
      </c>
      <c r="BP26" s="30" t="s">
        <v>325</v>
      </c>
      <c r="BQ26" s="26" t="s">
        <v>143</v>
      </c>
      <c r="BR26" s="30" t="s">
        <v>325</v>
      </c>
      <c r="BS26" s="30" t="s">
        <v>325</v>
      </c>
      <c r="BT26" s="38" t="s">
        <v>143</v>
      </c>
      <c r="BU26" s="30"/>
      <c r="BV26" s="30" t="s">
        <v>325</v>
      </c>
      <c r="BW26" s="30" t="s">
        <v>325</v>
      </c>
      <c r="BX26" s="94" t="s">
        <v>130</v>
      </c>
      <c r="BY26" s="63">
        <v>88</v>
      </c>
    </row>
    <row r="27" spans="1:77" ht="24" customHeight="1">
      <c r="A27" s="27">
        <f>A26+1</f>
        <v>16</v>
      </c>
      <c r="B27" s="106" t="s">
        <v>238</v>
      </c>
      <c r="C27" s="88" t="s">
        <v>289</v>
      </c>
      <c r="D27" s="29">
        <v>1971</v>
      </c>
      <c r="E27" s="29">
        <v>2</v>
      </c>
      <c r="F27" s="30" t="s">
        <v>325</v>
      </c>
      <c r="G27" s="30" t="s">
        <v>369</v>
      </c>
      <c r="H27" s="207">
        <v>979.3</v>
      </c>
      <c r="I27" s="208">
        <v>896</v>
      </c>
      <c r="J27" s="192" t="s">
        <v>325</v>
      </c>
      <c r="K27" s="29">
        <v>22</v>
      </c>
      <c r="L27" s="32" t="s">
        <v>23</v>
      </c>
      <c r="M27" s="30" t="s">
        <v>325</v>
      </c>
      <c r="N27" s="26" t="s">
        <v>537</v>
      </c>
      <c r="O27" s="30" t="s">
        <v>325</v>
      </c>
      <c r="P27" s="26" t="s">
        <v>226</v>
      </c>
      <c r="Q27" s="26" t="s">
        <v>547</v>
      </c>
      <c r="R27" s="30" t="s">
        <v>325</v>
      </c>
      <c r="S27" s="30" t="s">
        <v>325</v>
      </c>
      <c r="T27" s="38" t="s">
        <v>143</v>
      </c>
      <c r="U27" s="38" t="s">
        <v>546</v>
      </c>
      <c r="V27" s="30" t="s">
        <v>325</v>
      </c>
      <c r="W27" s="30" t="s">
        <v>325</v>
      </c>
      <c r="X27" s="34" t="s">
        <v>89</v>
      </c>
      <c r="Y27" s="26" t="s">
        <v>547</v>
      </c>
      <c r="Z27" s="30" t="s">
        <v>325</v>
      </c>
      <c r="AA27" s="30" t="s">
        <v>325</v>
      </c>
      <c r="AB27" s="36" t="s">
        <v>232</v>
      </c>
      <c r="AC27" s="26" t="s">
        <v>547</v>
      </c>
      <c r="AD27" s="25">
        <v>2007</v>
      </c>
      <c r="AE27" s="30" t="s">
        <v>325</v>
      </c>
      <c r="AF27" s="38" t="s">
        <v>143</v>
      </c>
      <c r="AG27" s="38" t="s">
        <v>546</v>
      </c>
      <c r="AH27" s="31" t="s">
        <v>325</v>
      </c>
      <c r="AI27" s="31" t="s">
        <v>325</v>
      </c>
      <c r="AJ27" s="38" t="s">
        <v>325</v>
      </c>
      <c r="AK27" s="31" t="s">
        <v>325</v>
      </c>
      <c r="AL27" s="31" t="s">
        <v>325</v>
      </c>
      <c r="AM27" s="38" t="s">
        <v>325</v>
      </c>
      <c r="AN27" s="31" t="s">
        <v>325</v>
      </c>
      <c r="AO27" s="31" t="s">
        <v>325</v>
      </c>
      <c r="AP27" s="38" t="s">
        <v>325</v>
      </c>
      <c r="AQ27" s="31" t="s">
        <v>325</v>
      </c>
      <c r="AR27" s="31" t="s">
        <v>325</v>
      </c>
      <c r="AS27" s="38" t="s">
        <v>325</v>
      </c>
      <c r="AT27" s="31" t="s">
        <v>325</v>
      </c>
      <c r="AU27" s="31" t="s">
        <v>325</v>
      </c>
      <c r="AV27" s="36" t="s">
        <v>235</v>
      </c>
      <c r="AW27" s="30" t="s">
        <v>325</v>
      </c>
      <c r="AX27" s="30" t="s">
        <v>325</v>
      </c>
      <c r="AY27" s="30" t="s">
        <v>143</v>
      </c>
      <c r="AZ27" s="30" t="s">
        <v>325</v>
      </c>
      <c r="BA27" s="30" t="s">
        <v>325</v>
      </c>
      <c r="BB27" s="36" t="s">
        <v>188</v>
      </c>
      <c r="BC27" s="30" t="s">
        <v>325</v>
      </c>
      <c r="BD27" s="25">
        <v>10</v>
      </c>
      <c r="BE27" s="36" t="s">
        <v>182</v>
      </c>
      <c r="BF27" s="30" t="s">
        <v>325</v>
      </c>
      <c r="BG27" s="25">
        <v>10</v>
      </c>
      <c r="BH27" s="36" t="s">
        <v>180</v>
      </c>
      <c r="BI27" s="30" t="s">
        <v>325</v>
      </c>
      <c r="BJ27" s="25">
        <v>10</v>
      </c>
      <c r="BK27" s="38" t="s">
        <v>182</v>
      </c>
      <c r="BL27" s="30" t="s">
        <v>325</v>
      </c>
      <c r="BM27" s="30" t="s">
        <v>325</v>
      </c>
      <c r="BN27" s="38" t="s">
        <v>544</v>
      </c>
      <c r="BO27" s="30" t="s">
        <v>325</v>
      </c>
      <c r="BP27" s="30" t="s">
        <v>325</v>
      </c>
      <c r="BQ27" s="36" t="s">
        <v>187</v>
      </c>
      <c r="BR27" s="30" t="s">
        <v>325</v>
      </c>
      <c r="BS27" s="30" t="s">
        <v>325</v>
      </c>
      <c r="BT27" s="38" t="s">
        <v>143</v>
      </c>
      <c r="BU27" s="30"/>
      <c r="BV27" s="30" t="s">
        <v>325</v>
      </c>
      <c r="BW27" s="30" t="s">
        <v>325</v>
      </c>
      <c r="BX27" s="25" t="s">
        <v>120</v>
      </c>
      <c r="BY27" s="61">
        <v>95</v>
      </c>
    </row>
    <row r="28" spans="1:77" ht="24" customHeight="1">
      <c r="A28" s="27">
        <f>A27+1</f>
        <v>17</v>
      </c>
      <c r="B28" s="106" t="s">
        <v>238</v>
      </c>
      <c r="C28" s="34" t="s">
        <v>450</v>
      </c>
      <c r="D28" s="32">
        <v>1971</v>
      </c>
      <c r="E28" s="32">
        <v>2</v>
      </c>
      <c r="F28" s="30" t="s">
        <v>325</v>
      </c>
      <c r="G28" s="30" t="s">
        <v>3</v>
      </c>
      <c r="H28" s="209">
        <f>391.2-1.2</f>
        <v>390</v>
      </c>
      <c r="I28" s="209">
        <f>357.7-1.2</f>
        <v>356.5</v>
      </c>
      <c r="J28" s="190" t="s">
        <v>325</v>
      </c>
      <c r="K28" s="32">
        <v>8</v>
      </c>
      <c r="L28" s="32" t="s">
        <v>71</v>
      </c>
      <c r="M28" s="30" t="s">
        <v>325</v>
      </c>
      <c r="N28" s="26" t="s">
        <v>537</v>
      </c>
      <c r="O28" s="30" t="s">
        <v>325</v>
      </c>
      <c r="P28" s="26" t="s">
        <v>226</v>
      </c>
      <c r="Q28" s="38" t="s">
        <v>547</v>
      </c>
      <c r="R28" s="197" t="s">
        <v>325</v>
      </c>
      <c r="S28" s="30" t="s">
        <v>325</v>
      </c>
      <c r="T28" s="38" t="s">
        <v>143</v>
      </c>
      <c r="U28" s="38" t="s">
        <v>546</v>
      </c>
      <c r="V28" s="30" t="s">
        <v>325</v>
      </c>
      <c r="W28" s="30" t="s">
        <v>325</v>
      </c>
      <c r="X28" s="34" t="s">
        <v>89</v>
      </c>
      <c r="Y28" s="38" t="s">
        <v>143</v>
      </c>
      <c r="Z28" s="30" t="s">
        <v>325</v>
      </c>
      <c r="AA28" s="30" t="s">
        <v>325</v>
      </c>
      <c r="AB28" s="36" t="s">
        <v>232</v>
      </c>
      <c r="AC28" s="26" t="s">
        <v>547</v>
      </c>
      <c r="AD28" s="30" t="s">
        <v>325</v>
      </c>
      <c r="AE28" s="30" t="s">
        <v>325</v>
      </c>
      <c r="AF28" s="38" t="s">
        <v>143</v>
      </c>
      <c r="AG28" s="38" t="s">
        <v>546</v>
      </c>
      <c r="AH28" s="31" t="s">
        <v>325</v>
      </c>
      <c r="AI28" s="31" t="s">
        <v>325</v>
      </c>
      <c r="AJ28" s="38" t="s">
        <v>325</v>
      </c>
      <c r="AK28" s="31" t="s">
        <v>325</v>
      </c>
      <c r="AL28" s="31" t="s">
        <v>325</v>
      </c>
      <c r="AM28" s="38" t="s">
        <v>325</v>
      </c>
      <c r="AN28" s="31" t="s">
        <v>325</v>
      </c>
      <c r="AO28" s="31" t="s">
        <v>325</v>
      </c>
      <c r="AP28" s="38" t="s">
        <v>325</v>
      </c>
      <c r="AQ28" s="31" t="s">
        <v>325</v>
      </c>
      <c r="AR28" s="31" t="s">
        <v>325</v>
      </c>
      <c r="AS28" s="38" t="s">
        <v>325</v>
      </c>
      <c r="AT28" s="31" t="s">
        <v>325</v>
      </c>
      <c r="AU28" s="31" t="s">
        <v>325</v>
      </c>
      <c r="AV28" s="36" t="s">
        <v>235</v>
      </c>
      <c r="AW28" s="32">
        <v>2009</v>
      </c>
      <c r="AX28" s="30" t="s">
        <v>325</v>
      </c>
      <c r="AY28" s="30" t="s">
        <v>143</v>
      </c>
      <c r="AZ28" s="30" t="s">
        <v>325</v>
      </c>
      <c r="BA28" s="30" t="s">
        <v>325</v>
      </c>
      <c r="BB28" s="38" t="s">
        <v>178</v>
      </c>
      <c r="BC28" s="30" t="s">
        <v>325</v>
      </c>
      <c r="BD28" s="32">
        <v>20</v>
      </c>
      <c r="BE28" s="26" t="s">
        <v>182</v>
      </c>
      <c r="BF28" s="30" t="s">
        <v>325</v>
      </c>
      <c r="BG28" s="32">
        <v>20</v>
      </c>
      <c r="BH28" s="26" t="s">
        <v>180</v>
      </c>
      <c r="BI28" s="30" t="s">
        <v>325</v>
      </c>
      <c r="BJ28" s="32">
        <v>20</v>
      </c>
      <c r="BK28" s="38" t="s">
        <v>182</v>
      </c>
      <c r="BL28" s="30" t="s">
        <v>325</v>
      </c>
      <c r="BM28" s="30" t="s">
        <v>325</v>
      </c>
      <c r="BN28" s="38" t="s">
        <v>544</v>
      </c>
      <c r="BO28" s="30" t="s">
        <v>325</v>
      </c>
      <c r="BP28" s="30" t="s">
        <v>325</v>
      </c>
      <c r="BQ28" s="26" t="s">
        <v>143</v>
      </c>
      <c r="BR28" s="30" t="s">
        <v>325</v>
      </c>
      <c r="BS28" s="30" t="s">
        <v>325</v>
      </c>
      <c r="BT28" s="38" t="s">
        <v>143</v>
      </c>
      <c r="BU28" s="30"/>
      <c r="BV28" s="30" t="s">
        <v>325</v>
      </c>
      <c r="BW28" s="30" t="s">
        <v>325</v>
      </c>
      <c r="BX28" s="32" t="s">
        <v>325</v>
      </c>
      <c r="BY28" s="63">
        <v>46</v>
      </c>
    </row>
    <row r="29" spans="1:77" ht="24" customHeight="1">
      <c r="A29" s="27">
        <f t="shared" si="0"/>
        <v>18</v>
      </c>
      <c r="B29" s="106" t="s">
        <v>238</v>
      </c>
      <c r="C29" s="86" t="s">
        <v>247</v>
      </c>
      <c r="D29" s="25">
        <v>1972</v>
      </c>
      <c r="E29" s="25">
        <v>2</v>
      </c>
      <c r="F29" s="25">
        <v>270772</v>
      </c>
      <c r="G29" s="30" t="s">
        <v>325</v>
      </c>
      <c r="H29" s="207">
        <v>525.1</v>
      </c>
      <c r="I29" s="207">
        <v>468.3</v>
      </c>
      <c r="J29" s="190" t="s">
        <v>325</v>
      </c>
      <c r="K29" s="25">
        <v>8</v>
      </c>
      <c r="L29" s="32" t="s">
        <v>23</v>
      </c>
      <c r="M29" s="30" t="s">
        <v>325</v>
      </c>
      <c r="N29" s="26" t="s">
        <v>537</v>
      </c>
      <c r="O29" s="30" t="s">
        <v>325</v>
      </c>
      <c r="P29" s="26" t="s">
        <v>226</v>
      </c>
      <c r="Q29" s="38" t="s">
        <v>547</v>
      </c>
      <c r="R29" s="30" t="s">
        <v>325</v>
      </c>
      <c r="S29" s="30" t="s">
        <v>325</v>
      </c>
      <c r="T29" s="38" t="s">
        <v>143</v>
      </c>
      <c r="U29" s="38" t="s">
        <v>546</v>
      </c>
      <c r="V29" s="30" t="s">
        <v>325</v>
      </c>
      <c r="W29" s="30" t="s">
        <v>325</v>
      </c>
      <c r="X29" s="34" t="s">
        <v>89</v>
      </c>
      <c r="Y29" s="36" t="s">
        <v>547</v>
      </c>
      <c r="Z29" s="30" t="s">
        <v>325</v>
      </c>
      <c r="AA29" s="30" t="s">
        <v>325</v>
      </c>
      <c r="AB29" s="36" t="s">
        <v>232</v>
      </c>
      <c r="AC29" s="26" t="s">
        <v>547</v>
      </c>
      <c r="AD29" s="30" t="s">
        <v>325</v>
      </c>
      <c r="AE29" s="30" t="s">
        <v>325</v>
      </c>
      <c r="AF29" s="38" t="s">
        <v>143</v>
      </c>
      <c r="AG29" s="38" t="s">
        <v>546</v>
      </c>
      <c r="AH29" s="31" t="s">
        <v>325</v>
      </c>
      <c r="AI29" s="31" t="s">
        <v>325</v>
      </c>
      <c r="AJ29" s="38" t="s">
        <v>325</v>
      </c>
      <c r="AK29" s="31" t="s">
        <v>325</v>
      </c>
      <c r="AL29" s="31" t="s">
        <v>325</v>
      </c>
      <c r="AM29" s="38" t="s">
        <v>325</v>
      </c>
      <c r="AN29" s="31" t="s">
        <v>325</v>
      </c>
      <c r="AO29" s="31" t="s">
        <v>325</v>
      </c>
      <c r="AP29" s="38" t="s">
        <v>325</v>
      </c>
      <c r="AQ29" s="31" t="s">
        <v>325</v>
      </c>
      <c r="AR29" s="31" t="s">
        <v>325</v>
      </c>
      <c r="AS29" s="38" t="s">
        <v>325</v>
      </c>
      <c r="AT29" s="31" t="s">
        <v>325</v>
      </c>
      <c r="AU29" s="31" t="s">
        <v>325</v>
      </c>
      <c r="AV29" s="36" t="s">
        <v>235</v>
      </c>
      <c r="AW29" s="30" t="s">
        <v>325</v>
      </c>
      <c r="AX29" s="30" t="s">
        <v>325</v>
      </c>
      <c r="AY29" s="30" t="s">
        <v>143</v>
      </c>
      <c r="AZ29" s="30" t="s">
        <v>325</v>
      </c>
      <c r="BA29" s="30" t="s">
        <v>325</v>
      </c>
      <c r="BB29" s="36" t="s">
        <v>178</v>
      </c>
      <c r="BC29" s="30" t="s">
        <v>325</v>
      </c>
      <c r="BD29" s="25">
        <v>5</v>
      </c>
      <c r="BE29" s="36" t="s">
        <v>182</v>
      </c>
      <c r="BF29" s="30" t="s">
        <v>325</v>
      </c>
      <c r="BG29" s="25">
        <v>5</v>
      </c>
      <c r="BH29" s="36" t="s">
        <v>180</v>
      </c>
      <c r="BI29" s="30">
        <v>2013</v>
      </c>
      <c r="BJ29" s="25">
        <v>5</v>
      </c>
      <c r="BK29" s="38" t="s">
        <v>182</v>
      </c>
      <c r="BL29" s="30" t="s">
        <v>325</v>
      </c>
      <c r="BM29" s="30" t="s">
        <v>325</v>
      </c>
      <c r="BN29" s="170" t="s">
        <v>544</v>
      </c>
      <c r="BO29" s="30" t="s">
        <v>325</v>
      </c>
      <c r="BP29" s="30" t="s">
        <v>325</v>
      </c>
      <c r="BQ29" s="36" t="s">
        <v>143</v>
      </c>
      <c r="BR29" s="30" t="s">
        <v>325</v>
      </c>
      <c r="BS29" s="30" t="s">
        <v>325</v>
      </c>
      <c r="BT29" s="38" t="s">
        <v>143</v>
      </c>
      <c r="BU29" s="30"/>
      <c r="BV29" s="30" t="s">
        <v>325</v>
      </c>
      <c r="BW29" s="30" t="s">
        <v>325</v>
      </c>
      <c r="BX29" s="25" t="s">
        <v>325</v>
      </c>
      <c r="BY29" s="61">
        <v>96</v>
      </c>
    </row>
    <row r="30" spans="1:77" ht="24" customHeight="1">
      <c r="A30" s="27">
        <f t="shared" si="0"/>
        <v>19</v>
      </c>
      <c r="B30" s="106" t="s">
        <v>238</v>
      </c>
      <c r="C30" s="88" t="s">
        <v>271</v>
      </c>
      <c r="D30" s="29">
        <v>1972</v>
      </c>
      <c r="E30" s="29">
        <v>2</v>
      </c>
      <c r="F30" s="30" t="s">
        <v>325</v>
      </c>
      <c r="G30" s="30" t="s">
        <v>353</v>
      </c>
      <c r="H30" s="207">
        <v>413.8</v>
      </c>
      <c r="I30" s="208">
        <v>372.6</v>
      </c>
      <c r="J30" s="192" t="s">
        <v>325</v>
      </c>
      <c r="K30" s="29">
        <v>8</v>
      </c>
      <c r="L30" s="32" t="s">
        <v>37</v>
      </c>
      <c r="M30" s="30" t="s">
        <v>325</v>
      </c>
      <c r="N30" s="26" t="s">
        <v>537</v>
      </c>
      <c r="O30" s="30" t="s">
        <v>325</v>
      </c>
      <c r="P30" s="26" t="s">
        <v>226</v>
      </c>
      <c r="Q30" s="38" t="s">
        <v>547</v>
      </c>
      <c r="R30" s="25">
        <v>2008</v>
      </c>
      <c r="S30" s="30" t="s">
        <v>325</v>
      </c>
      <c r="T30" s="38" t="s">
        <v>143</v>
      </c>
      <c r="U30" s="38" t="s">
        <v>546</v>
      </c>
      <c r="V30" s="30" t="s">
        <v>325</v>
      </c>
      <c r="W30" s="30" t="s">
        <v>325</v>
      </c>
      <c r="X30" s="34" t="s">
        <v>89</v>
      </c>
      <c r="Y30" s="38" t="s">
        <v>143</v>
      </c>
      <c r="Z30" s="30" t="s">
        <v>325</v>
      </c>
      <c r="AA30" s="30" t="s">
        <v>325</v>
      </c>
      <c r="AB30" s="36" t="s">
        <v>232</v>
      </c>
      <c r="AC30" s="26" t="s">
        <v>547</v>
      </c>
      <c r="AD30" s="30" t="s">
        <v>325</v>
      </c>
      <c r="AE30" s="30" t="s">
        <v>325</v>
      </c>
      <c r="AF30" s="38" t="s">
        <v>143</v>
      </c>
      <c r="AG30" s="38" t="s">
        <v>546</v>
      </c>
      <c r="AH30" s="31" t="s">
        <v>325</v>
      </c>
      <c r="AI30" s="31" t="s">
        <v>325</v>
      </c>
      <c r="AJ30" s="38" t="s">
        <v>325</v>
      </c>
      <c r="AK30" s="31" t="s">
        <v>325</v>
      </c>
      <c r="AL30" s="31" t="s">
        <v>325</v>
      </c>
      <c r="AM30" s="38" t="s">
        <v>325</v>
      </c>
      <c r="AN30" s="31" t="s">
        <v>325</v>
      </c>
      <c r="AO30" s="31" t="s">
        <v>325</v>
      </c>
      <c r="AP30" s="38" t="s">
        <v>325</v>
      </c>
      <c r="AQ30" s="31" t="s">
        <v>325</v>
      </c>
      <c r="AR30" s="31" t="s">
        <v>325</v>
      </c>
      <c r="AS30" s="38" t="s">
        <v>325</v>
      </c>
      <c r="AT30" s="31" t="s">
        <v>325</v>
      </c>
      <c r="AU30" s="31" t="s">
        <v>325</v>
      </c>
      <c r="AV30" s="36" t="s">
        <v>235</v>
      </c>
      <c r="AW30" s="30" t="s">
        <v>325</v>
      </c>
      <c r="AX30" s="30" t="s">
        <v>325</v>
      </c>
      <c r="AY30" s="30" t="s">
        <v>143</v>
      </c>
      <c r="AZ30" s="30" t="s">
        <v>325</v>
      </c>
      <c r="BA30" s="30" t="s">
        <v>325</v>
      </c>
      <c r="BB30" s="36" t="s">
        <v>178</v>
      </c>
      <c r="BC30" s="30" t="s">
        <v>325</v>
      </c>
      <c r="BD30" s="25">
        <v>5</v>
      </c>
      <c r="BE30" s="36" t="s">
        <v>200</v>
      </c>
      <c r="BF30" s="30" t="s">
        <v>325</v>
      </c>
      <c r="BG30" s="25">
        <v>5</v>
      </c>
      <c r="BH30" s="36" t="s">
        <v>180</v>
      </c>
      <c r="BI30" s="30" t="s">
        <v>325</v>
      </c>
      <c r="BJ30" s="25">
        <v>5</v>
      </c>
      <c r="BK30" s="36" t="s">
        <v>200</v>
      </c>
      <c r="BL30" s="30" t="s">
        <v>325</v>
      </c>
      <c r="BM30" s="30" t="s">
        <v>325</v>
      </c>
      <c r="BN30" s="170" t="s">
        <v>544</v>
      </c>
      <c r="BO30" s="30" t="s">
        <v>325</v>
      </c>
      <c r="BP30" s="30" t="s">
        <v>325</v>
      </c>
      <c r="BQ30" s="36" t="s">
        <v>143</v>
      </c>
      <c r="BR30" s="30" t="s">
        <v>325</v>
      </c>
      <c r="BS30" s="30" t="s">
        <v>325</v>
      </c>
      <c r="BT30" s="38" t="s">
        <v>143</v>
      </c>
      <c r="BU30" s="30"/>
      <c r="BV30" s="30" t="s">
        <v>325</v>
      </c>
      <c r="BW30" s="30" t="s">
        <v>325</v>
      </c>
      <c r="BX30" s="25" t="s">
        <v>110</v>
      </c>
      <c r="BY30" s="61">
        <v>112</v>
      </c>
    </row>
    <row r="31" spans="1:77" ht="24" customHeight="1">
      <c r="A31" s="27">
        <f t="shared" si="0"/>
        <v>20</v>
      </c>
      <c r="B31" s="106" t="s">
        <v>238</v>
      </c>
      <c r="C31" s="88" t="s">
        <v>283</v>
      </c>
      <c r="D31" s="29">
        <v>1972</v>
      </c>
      <c r="E31" s="29">
        <v>2</v>
      </c>
      <c r="F31" s="29">
        <v>235210</v>
      </c>
      <c r="G31" s="30" t="s">
        <v>364</v>
      </c>
      <c r="H31" s="207">
        <f>989.1-0.7</f>
        <v>988.4</v>
      </c>
      <c r="I31" s="208">
        <f>898.9-0.7</f>
        <v>898.1999999999999</v>
      </c>
      <c r="J31" s="192" t="s">
        <v>325</v>
      </c>
      <c r="K31" s="29">
        <v>22</v>
      </c>
      <c r="L31" s="32" t="s">
        <v>23</v>
      </c>
      <c r="M31" s="30" t="s">
        <v>325</v>
      </c>
      <c r="N31" s="26" t="s">
        <v>537</v>
      </c>
      <c r="O31" s="30" t="s">
        <v>325</v>
      </c>
      <c r="P31" s="26" t="s">
        <v>226</v>
      </c>
      <c r="Q31" s="26" t="s">
        <v>547</v>
      </c>
      <c r="R31" s="197" t="s">
        <v>325</v>
      </c>
      <c r="S31" s="30" t="s">
        <v>325</v>
      </c>
      <c r="T31" s="38" t="s">
        <v>143</v>
      </c>
      <c r="U31" s="38" t="s">
        <v>546</v>
      </c>
      <c r="V31" s="30" t="s">
        <v>325</v>
      </c>
      <c r="W31" s="30" t="s">
        <v>325</v>
      </c>
      <c r="X31" s="34" t="s">
        <v>89</v>
      </c>
      <c r="Y31" s="38" t="s">
        <v>547</v>
      </c>
      <c r="Z31" s="30" t="s">
        <v>325</v>
      </c>
      <c r="AA31" s="30" t="s">
        <v>325</v>
      </c>
      <c r="AB31" s="36" t="s">
        <v>232</v>
      </c>
      <c r="AC31" s="26" t="s">
        <v>547</v>
      </c>
      <c r="AD31" s="30" t="s">
        <v>325</v>
      </c>
      <c r="AE31" s="30" t="s">
        <v>325</v>
      </c>
      <c r="AF31" s="38" t="s">
        <v>143</v>
      </c>
      <c r="AG31" s="38" t="s">
        <v>546</v>
      </c>
      <c r="AH31" s="31" t="s">
        <v>325</v>
      </c>
      <c r="AI31" s="31" t="s">
        <v>325</v>
      </c>
      <c r="AJ31" s="38" t="s">
        <v>325</v>
      </c>
      <c r="AK31" s="31" t="s">
        <v>325</v>
      </c>
      <c r="AL31" s="31" t="s">
        <v>325</v>
      </c>
      <c r="AM31" s="38" t="s">
        <v>325</v>
      </c>
      <c r="AN31" s="31" t="s">
        <v>325</v>
      </c>
      <c r="AO31" s="31" t="s">
        <v>325</v>
      </c>
      <c r="AP31" s="38" t="s">
        <v>325</v>
      </c>
      <c r="AQ31" s="31" t="s">
        <v>325</v>
      </c>
      <c r="AR31" s="31" t="s">
        <v>325</v>
      </c>
      <c r="AS31" s="38" t="s">
        <v>325</v>
      </c>
      <c r="AT31" s="31" t="s">
        <v>325</v>
      </c>
      <c r="AU31" s="31" t="s">
        <v>325</v>
      </c>
      <c r="AV31" s="36" t="s">
        <v>235</v>
      </c>
      <c r="AW31" s="30" t="s">
        <v>325</v>
      </c>
      <c r="AX31" s="30" t="s">
        <v>325</v>
      </c>
      <c r="AY31" s="30" t="s">
        <v>143</v>
      </c>
      <c r="AZ31" s="30" t="s">
        <v>325</v>
      </c>
      <c r="BA31" s="30" t="s">
        <v>325</v>
      </c>
      <c r="BB31" s="36" t="s">
        <v>178</v>
      </c>
      <c r="BC31" s="30" t="s">
        <v>325</v>
      </c>
      <c r="BD31" s="25">
        <v>5</v>
      </c>
      <c r="BE31" s="36" t="s">
        <v>182</v>
      </c>
      <c r="BF31" s="30" t="s">
        <v>325</v>
      </c>
      <c r="BG31" s="25">
        <v>5</v>
      </c>
      <c r="BH31" s="36" t="s">
        <v>180</v>
      </c>
      <c r="BI31" s="30" t="s">
        <v>325</v>
      </c>
      <c r="BJ31" s="25">
        <v>5</v>
      </c>
      <c r="BK31" s="38" t="s">
        <v>182</v>
      </c>
      <c r="BL31" s="30" t="s">
        <v>325</v>
      </c>
      <c r="BM31" s="30" t="s">
        <v>325</v>
      </c>
      <c r="BN31" s="38" t="s">
        <v>544</v>
      </c>
      <c r="BO31" s="30" t="s">
        <v>325</v>
      </c>
      <c r="BP31" s="30" t="s">
        <v>325</v>
      </c>
      <c r="BQ31" s="36" t="s">
        <v>143</v>
      </c>
      <c r="BR31" s="30" t="s">
        <v>325</v>
      </c>
      <c r="BS31" s="30" t="s">
        <v>325</v>
      </c>
      <c r="BT31" s="38" t="s">
        <v>143</v>
      </c>
      <c r="BU31" s="30"/>
      <c r="BV31" s="30" t="s">
        <v>325</v>
      </c>
      <c r="BW31" s="30" t="s">
        <v>325</v>
      </c>
      <c r="BX31" s="25" t="s">
        <v>118</v>
      </c>
      <c r="BY31" s="61">
        <v>99</v>
      </c>
    </row>
    <row r="32" spans="1:77" ht="24" customHeight="1">
      <c r="A32" s="27">
        <f t="shared" si="0"/>
        <v>21</v>
      </c>
      <c r="B32" s="106" t="s">
        <v>238</v>
      </c>
      <c r="C32" s="88" t="s">
        <v>302</v>
      </c>
      <c r="D32" s="29">
        <v>1972</v>
      </c>
      <c r="E32" s="29">
        <v>2</v>
      </c>
      <c r="F32" s="30" t="s">
        <v>325</v>
      </c>
      <c r="G32" s="30" t="s">
        <v>382</v>
      </c>
      <c r="H32" s="207">
        <f>772+1.5</f>
        <v>773.5</v>
      </c>
      <c r="I32" s="208">
        <f>723.5+1.5</f>
        <v>725</v>
      </c>
      <c r="J32" s="192" t="s">
        <v>325</v>
      </c>
      <c r="K32" s="29">
        <v>16</v>
      </c>
      <c r="L32" s="32" t="s">
        <v>50</v>
      </c>
      <c r="M32" s="30" t="s">
        <v>325</v>
      </c>
      <c r="N32" s="26" t="s">
        <v>537</v>
      </c>
      <c r="O32" s="30" t="s">
        <v>325</v>
      </c>
      <c r="P32" s="26" t="s">
        <v>226</v>
      </c>
      <c r="Q32" s="26" t="s">
        <v>547</v>
      </c>
      <c r="R32" s="197" t="s">
        <v>325</v>
      </c>
      <c r="S32" s="30" t="s">
        <v>325</v>
      </c>
      <c r="T32" s="38" t="s">
        <v>143</v>
      </c>
      <c r="U32" s="38" t="s">
        <v>546</v>
      </c>
      <c r="V32" s="30" t="s">
        <v>325</v>
      </c>
      <c r="W32" s="30" t="s">
        <v>325</v>
      </c>
      <c r="X32" s="34" t="s">
        <v>89</v>
      </c>
      <c r="Y32" s="38" t="s">
        <v>547</v>
      </c>
      <c r="Z32" s="197" t="s">
        <v>325</v>
      </c>
      <c r="AA32" s="30" t="s">
        <v>325</v>
      </c>
      <c r="AB32" s="36" t="s">
        <v>232</v>
      </c>
      <c r="AC32" s="26" t="s">
        <v>547</v>
      </c>
      <c r="AD32" s="30" t="s">
        <v>325</v>
      </c>
      <c r="AE32" s="30" t="s">
        <v>325</v>
      </c>
      <c r="AF32" s="38" t="s">
        <v>143</v>
      </c>
      <c r="AG32" s="38" t="s">
        <v>546</v>
      </c>
      <c r="AH32" s="31" t="s">
        <v>325</v>
      </c>
      <c r="AI32" s="31" t="s">
        <v>325</v>
      </c>
      <c r="AJ32" s="38" t="s">
        <v>325</v>
      </c>
      <c r="AK32" s="31" t="s">
        <v>325</v>
      </c>
      <c r="AL32" s="31" t="s">
        <v>325</v>
      </c>
      <c r="AM32" s="38" t="s">
        <v>325</v>
      </c>
      <c r="AN32" s="31" t="s">
        <v>325</v>
      </c>
      <c r="AO32" s="31" t="s">
        <v>325</v>
      </c>
      <c r="AP32" s="38" t="s">
        <v>325</v>
      </c>
      <c r="AQ32" s="31" t="s">
        <v>325</v>
      </c>
      <c r="AR32" s="31" t="s">
        <v>325</v>
      </c>
      <c r="AS32" s="38" t="s">
        <v>325</v>
      </c>
      <c r="AT32" s="31" t="s">
        <v>325</v>
      </c>
      <c r="AU32" s="31" t="s">
        <v>325</v>
      </c>
      <c r="AV32" s="36" t="s">
        <v>235</v>
      </c>
      <c r="AW32" s="30" t="s">
        <v>325</v>
      </c>
      <c r="AX32" s="30" t="s">
        <v>325</v>
      </c>
      <c r="AY32" s="30" t="s">
        <v>143</v>
      </c>
      <c r="AZ32" s="30" t="s">
        <v>325</v>
      </c>
      <c r="BA32" s="30" t="s">
        <v>325</v>
      </c>
      <c r="BB32" s="36" t="s">
        <v>178</v>
      </c>
      <c r="BC32" s="30" t="s">
        <v>325</v>
      </c>
      <c r="BD32" s="30" t="s">
        <v>325</v>
      </c>
      <c r="BE32" s="36" t="s">
        <v>182</v>
      </c>
      <c r="BF32" s="30" t="s">
        <v>325</v>
      </c>
      <c r="BG32" s="30" t="s">
        <v>325</v>
      </c>
      <c r="BH32" s="36" t="s">
        <v>180</v>
      </c>
      <c r="BI32" s="30" t="s">
        <v>325</v>
      </c>
      <c r="BJ32" s="30" t="s">
        <v>325</v>
      </c>
      <c r="BK32" s="38" t="s">
        <v>182</v>
      </c>
      <c r="BL32" s="30" t="s">
        <v>325</v>
      </c>
      <c r="BM32" s="30" t="s">
        <v>325</v>
      </c>
      <c r="BN32" s="38" t="s">
        <v>544</v>
      </c>
      <c r="BO32" s="30" t="s">
        <v>325</v>
      </c>
      <c r="BP32" s="30" t="s">
        <v>325</v>
      </c>
      <c r="BQ32" s="36" t="s">
        <v>143</v>
      </c>
      <c r="BR32" s="30" t="s">
        <v>325</v>
      </c>
      <c r="BS32" s="30" t="s">
        <v>325</v>
      </c>
      <c r="BT32" s="38" t="s">
        <v>143</v>
      </c>
      <c r="BU32" s="30"/>
      <c r="BV32" s="30" t="s">
        <v>325</v>
      </c>
      <c r="BW32" s="30" t="s">
        <v>325</v>
      </c>
      <c r="BX32" s="25" t="s">
        <v>325</v>
      </c>
      <c r="BY32" s="61">
        <v>99</v>
      </c>
    </row>
    <row r="33" spans="1:77" ht="24" customHeight="1">
      <c r="A33" s="27">
        <f t="shared" si="0"/>
        <v>22</v>
      </c>
      <c r="B33" s="106" t="s">
        <v>238</v>
      </c>
      <c r="C33" s="88" t="s">
        <v>307</v>
      </c>
      <c r="D33" s="29">
        <v>1972</v>
      </c>
      <c r="E33" s="29">
        <v>3</v>
      </c>
      <c r="F33" s="30" t="s">
        <v>325</v>
      </c>
      <c r="G33" s="30" t="s">
        <v>387</v>
      </c>
      <c r="H33" s="207">
        <f>1159.5+1.7</f>
        <v>1161.2</v>
      </c>
      <c r="I33" s="208">
        <f>1068+1.7</f>
        <v>1069.7</v>
      </c>
      <c r="J33" s="192" t="s">
        <v>325</v>
      </c>
      <c r="K33" s="29">
        <v>24</v>
      </c>
      <c r="L33" s="32" t="s">
        <v>20</v>
      </c>
      <c r="M33" s="30" t="s">
        <v>325</v>
      </c>
      <c r="N33" s="26" t="s">
        <v>537</v>
      </c>
      <c r="O33" s="30" t="s">
        <v>325</v>
      </c>
      <c r="P33" s="26" t="s">
        <v>226</v>
      </c>
      <c r="Q33" s="38" t="s">
        <v>546</v>
      </c>
      <c r="R33" s="30" t="s">
        <v>325</v>
      </c>
      <c r="S33" s="30" t="s">
        <v>325</v>
      </c>
      <c r="T33" s="38" t="s">
        <v>143</v>
      </c>
      <c r="U33" s="38" t="s">
        <v>546</v>
      </c>
      <c r="V33" s="30" t="s">
        <v>325</v>
      </c>
      <c r="W33" s="30" t="s">
        <v>325</v>
      </c>
      <c r="X33" s="34" t="s">
        <v>89</v>
      </c>
      <c r="Y33" s="36" t="s">
        <v>547</v>
      </c>
      <c r="Z33" s="25">
        <v>2012</v>
      </c>
      <c r="AA33" s="30" t="s">
        <v>325</v>
      </c>
      <c r="AB33" s="36" t="s">
        <v>231</v>
      </c>
      <c r="AC33" s="26" t="s">
        <v>547</v>
      </c>
      <c r="AD33" s="30" t="s">
        <v>325</v>
      </c>
      <c r="AE33" s="30" t="s">
        <v>325</v>
      </c>
      <c r="AF33" s="38" t="s">
        <v>143</v>
      </c>
      <c r="AG33" s="38" t="s">
        <v>546</v>
      </c>
      <c r="AH33" s="31" t="s">
        <v>325</v>
      </c>
      <c r="AI33" s="31" t="s">
        <v>325</v>
      </c>
      <c r="AJ33" s="38" t="s">
        <v>325</v>
      </c>
      <c r="AK33" s="31" t="s">
        <v>325</v>
      </c>
      <c r="AL33" s="31" t="s">
        <v>325</v>
      </c>
      <c r="AM33" s="38" t="s">
        <v>325</v>
      </c>
      <c r="AN33" s="31" t="s">
        <v>325</v>
      </c>
      <c r="AO33" s="31" t="s">
        <v>325</v>
      </c>
      <c r="AP33" s="38" t="s">
        <v>325</v>
      </c>
      <c r="AQ33" s="31" t="s">
        <v>325</v>
      </c>
      <c r="AR33" s="31" t="s">
        <v>325</v>
      </c>
      <c r="AS33" s="38" t="s">
        <v>325</v>
      </c>
      <c r="AT33" s="31" t="s">
        <v>325</v>
      </c>
      <c r="AU33" s="31" t="s">
        <v>325</v>
      </c>
      <c r="AV33" s="36" t="s">
        <v>235</v>
      </c>
      <c r="AW33" s="25">
        <v>2012</v>
      </c>
      <c r="AX33" s="30" t="s">
        <v>325</v>
      </c>
      <c r="AY33" s="30" t="s">
        <v>143</v>
      </c>
      <c r="AZ33" s="30" t="s">
        <v>325</v>
      </c>
      <c r="BA33" s="30" t="s">
        <v>325</v>
      </c>
      <c r="BB33" s="36" t="s">
        <v>178</v>
      </c>
      <c r="BC33" s="30" t="s">
        <v>325</v>
      </c>
      <c r="BD33" s="25">
        <v>5</v>
      </c>
      <c r="BE33" s="36" t="s">
        <v>182</v>
      </c>
      <c r="BF33" s="30" t="s">
        <v>325</v>
      </c>
      <c r="BG33" s="25">
        <v>5</v>
      </c>
      <c r="BH33" s="36" t="s">
        <v>180</v>
      </c>
      <c r="BI33" s="25">
        <v>2006</v>
      </c>
      <c r="BJ33" s="25">
        <v>5</v>
      </c>
      <c r="BK33" s="38" t="s">
        <v>182</v>
      </c>
      <c r="BL33" s="30" t="s">
        <v>325</v>
      </c>
      <c r="BM33" s="30" t="s">
        <v>325</v>
      </c>
      <c r="BN33" s="38" t="s">
        <v>544</v>
      </c>
      <c r="BO33" s="30" t="s">
        <v>325</v>
      </c>
      <c r="BP33" s="30" t="s">
        <v>325</v>
      </c>
      <c r="BQ33" s="36" t="s">
        <v>143</v>
      </c>
      <c r="BR33" s="30" t="s">
        <v>325</v>
      </c>
      <c r="BS33" s="30" t="s">
        <v>325</v>
      </c>
      <c r="BT33" s="38" t="s">
        <v>143</v>
      </c>
      <c r="BU33" s="30"/>
      <c r="BV33" s="30" t="s">
        <v>325</v>
      </c>
      <c r="BW33" s="30" t="s">
        <v>325</v>
      </c>
      <c r="BX33" s="25" t="s">
        <v>325</v>
      </c>
      <c r="BY33" s="61">
        <v>99</v>
      </c>
    </row>
    <row r="34" spans="1:77" ht="24" customHeight="1">
      <c r="A34" s="27">
        <f t="shared" si="0"/>
        <v>23</v>
      </c>
      <c r="B34" s="106" t="s">
        <v>238</v>
      </c>
      <c r="C34" s="34" t="s">
        <v>451</v>
      </c>
      <c r="D34" s="32">
        <v>1972</v>
      </c>
      <c r="E34" s="32">
        <v>2</v>
      </c>
      <c r="F34" s="30" t="s">
        <v>325</v>
      </c>
      <c r="G34" s="30" t="s">
        <v>6</v>
      </c>
      <c r="H34" s="209">
        <v>388.1</v>
      </c>
      <c r="I34" s="209">
        <v>302.7</v>
      </c>
      <c r="J34" s="190">
        <f>52.9</f>
        <v>52.9</v>
      </c>
      <c r="K34" s="32">
        <v>8</v>
      </c>
      <c r="L34" s="32" t="s">
        <v>75</v>
      </c>
      <c r="M34" s="30" t="s">
        <v>325</v>
      </c>
      <c r="N34" s="26" t="s">
        <v>537</v>
      </c>
      <c r="O34" s="30" t="s">
        <v>325</v>
      </c>
      <c r="P34" s="26" t="s">
        <v>226</v>
      </c>
      <c r="Q34" s="38" t="s">
        <v>547</v>
      </c>
      <c r="R34" s="197" t="s">
        <v>325</v>
      </c>
      <c r="S34" s="30" t="s">
        <v>325</v>
      </c>
      <c r="T34" s="38" t="s">
        <v>143</v>
      </c>
      <c r="U34" s="38" t="s">
        <v>546</v>
      </c>
      <c r="V34" s="30" t="s">
        <v>325</v>
      </c>
      <c r="W34" s="30" t="s">
        <v>325</v>
      </c>
      <c r="X34" s="34" t="s">
        <v>89</v>
      </c>
      <c r="Y34" s="38" t="s">
        <v>143</v>
      </c>
      <c r="Z34" s="30" t="s">
        <v>325</v>
      </c>
      <c r="AA34" s="30" t="s">
        <v>325</v>
      </c>
      <c r="AB34" s="36" t="s">
        <v>232</v>
      </c>
      <c r="AC34" s="26" t="s">
        <v>547</v>
      </c>
      <c r="AD34" s="30" t="s">
        <v>325</v>
      </c>
      <c r="AE34" s="30" t="s">
        <v>325</v>
      </c>
      <c r="AF34" s="38" t="s">
        <v>143</v>
      </c>
      <c r="AG34" s="38" t="s">
        <v>546</v>
      </c>
      <c r="AH34" s="31" t="s">
        <v>325</v>
      </c>
      <c r="AI34" s="31" t="s">
        <v>325</v>
      </c>
      <c r="AJ34" s="38" t="s">
        <v>325</v>
      </c>
      <c r="AK34" s="31" t="s">
        <v>325</v>
      </c>
      <c r="AL34" s="31" t="s">
        <v>325</v>
      </c>
      <c r="AM34" s="38" t="s">
        <v>325</v>
      </c>
      <c r="AN34" s="31" t="s">
        <v>325</v>
      </c>
      <c r="AO34" s="31" t="s">
        <v>325</v>
      </c>
      <c r="AP34" s="38" t="s">
        <v>325</v>
      </c>
      <c r="AQ34" s="31" t="s">
        <v>325</v>
      </c>
      <c r="AR34" s="31" t="s">
        <v>325</v>
      </c>
      <c r="AS34" s="38" t="s">
        <v>325</v>
      </c>
      <c r="AT34" s="31" t="s">
        <v>325</v>
      </c>
      <c r="AU34" s="31" t="s">
        <v>325</v>
      </c>
      <c r="AV34" s="36" t="s">
        <v>235</v>
      </c>
      <c r="AW34" s="30" t="s">
        <v>325</v>
      </c>
      <c r="AX34" s="30" t="s">
        <v>325</v>
      </c>
      <c r="AY34" s="30" t="s">
        <v>143</v>
      </c>
      <c r="AZ34" s="30" t="s">
        <v>325</v>
      </c>
      <c r="BA34" s="30" t="s">
        <v>325</v>
      </c>
      <c r="BB34" s="38" t="s">
        <v>196</v>
      </c>
      <c r="BC34" s="30" t="s">
        <v>325</v>
      </c>
      <c r="BD34" s="32">
        <v>40</v>
      </c>
      <c r="BE34" s="26" t="s">
        <v>182</v>
      </c>
      <c r="BF34" s="30" t="s">
        <v>325</v>
      </c>
      <c r="BG34" s="32">
        <v>35</v>
      </c>
      <c r="BH34" s="26" t="s">
        <v>180</v>
      </c>
      <c r="BI34" s="30" t="s">
        <v>325</v>
      </c>
      <c r="BJ34" s="32">
        <v>25</v>
      </c>
      <c r="BK34" s="38" t="s">
        <v>182</v>
      </c>
      <c r="BL34" s="30" t="s">
        <v>325</v>
      </c>
      <c r="BM34" s="30" t="s">
        <v>325</v>
      </c>
      <c r="BN34" s="38" t="s">
        <v>544</v>
      </c>
      <c r="BO34" s="30" t="s">
        <v>325</v>
      </c>
      <c r="BP34" s="30" t="s">
        <v>325</v>
      </c>
      <c r="BQ34" s="26" t="s">
        <v>143</v>
      </c>
      <c r="BR34" s="30" t="s">
        <v>325</v>
      </c>
      <c r="BS34" s="30" t="s">
        <v>325</v>
      </c>
      <c r="BT34" s="38" t="s">
        <v>143</v>
      </c>
      <c r="BU34" s="30"/>
      <c r="BV34" s="30" t="s">
        <v>325</v>
      </c>
      <c r="BW34" s="30" t="s">
        <v>325</v>
      </c>
      <c r="BX34" s="94" t="s">
        <v>135</v>
      </c>
      <c r="BY34" s="63">
        <v>77</v>
      </c>
    </row>
    <row r="35" spans="1:77" ht="24" customHeight="1">
      <c r="A35" s="27">
        <f t="shared" si="0"/>
        <v>24</v>
      </c>
      <c r="B35" s="106" t="s">
        <v>238</v>
      </c>
      <c r="C35" s="90" t="s">
        <v>426</v>
      </c>
      <c r="D35" s="32">
        <v>1973</v>
      </c>
      <c r="E35" s="32">
        <v>2</v>
      </c>
      <c r="F35" s="30" t="s">
        <v>325</v>
      </c>
      <c r="G35" s="30" t="s">
        <v>2</v>
      </c>
      <c r="H35" s="207">
        <v>784.9</v>
      </c>
      <c r="I35" s="209">
        <v>731.1</v>
      </c>
      <c r="J35" s="190" t="s">
        <v>325</v>
      </c>
      <c r="K35" s="32">
        <v>16</v>
      </c>
      <c r="L35" s="32" t="s">
        <v>70</v>
      </c>
      <c r="M35" s="30" t="s">
        <v>325</v>
      </c>
      <c r="N35" s="26" t="s">
        <v>537</v>
      </c>
      <c r="O35" s="30" t="s">
        <v>325</v>
      </c>
      <c r="P35" s="26" t="s">
        <v>226</v>
      </c>
      <c r="Q35" s="38" t="s">
        <v>547</v>
      </c>
      <c r="R35" s="30">
        <v>2008</v>
      </c>
      <c r="S35" s="30" t="s">
        <v>325</v>
      </c>
      <c r="T35" s="38" t="s">
        <v>143</v>
      </c>
      <c r="U35" s="38" t="s">
        <v>546</v>
      </c>
      <c r="V35" s="30" t="s">
        <v>325</v>
      </c>
      <c r="W35" s="30" t="s">
        <v>325</v>
      </c>
      <c r="X35" s="34" t="s">
        <v>89</v>
      </c>
      <c r="Y35" s="38" t="s">
        <v>547</v>
      </c>
      <c r="Z35" s="197" t="s">
        <v>325</v>
      </c>
      <c r="AA35" s="30" t="s">
        <v>325</v>
      </c>
      <c r="AB35" s="36" t="s">
        <v>232</v>
      </c>
      <c r="AC35" s="26" t="s">
        <v>547</v>
      </c>
      <c r="AD35" s="30" t="s">
        <v>325</v>
      </c>
      <c r="AE35" s="30" t="s">
        <v>325</v>
      </c>
      <c r="AF35" s="38" t="s">
        <v>143</v>
      </c>
      <c r="AG35" s="38" t="s">
        <v>546</v>
      </c>
      <c r="AH35" s="31" t="s">
        <v>325</v>
      </c>
      <c r="AI35" s="31" t="s">
        <v>325</v>
      </c>
      <c r="AJ35" s="38" t="s">
        <v>325</v>
      </c>
      <c r="AK35" s="31" t="s">
        <v>325</v>
      </c>
      <c r="AL35" s="31" t="s">
        <v>325</v>
      </c>
      <c r="AM35" s="38" t="s">
        <v>325</v>
      </c>
      <c r="AN35" s="31" t="s">
        <v>325</v>
      </c>
      <c r="AO35" s="31" t="s">
        <v>325</v>
      </c>
      <c r="AP35" s="38" t="s">
        <v>325</v>
      </c>
      <c r="AQ35" s="31" t="s">
        <v>325</v>
      </c>
      <c r="AR35" s="31" t="s">
        <v>325</v>
      </c>
      <c r="AS35" s="38" t="s">
        <v>325</v>
      </c>
      <c r="AT35" s="31" t="s">
        <v>325</v>
      </c>
      <c r="AU35" s="31" t="s">
        <v>325</v>
      </c>
      <c r="AV35" s="36" t="s">
        <v>235</v>
      </c>
      <c r="AW35" s="30" t="s">
        <v>325</v>
      </c>
      <c r="AX35" s="30" t="s">
        <v>325</v>
      </c>
      <c r="AY35" s="30" t="s">
        <v>143</v>
      </c>
      <c r="AZ35" s="30" t="s">
        <v>325</v>
      </c>
      <c r="BA35" s="30" t="s">
        <v>325</v>
      </c>
      <c r="BB35" s="64" t="s">
        <v>178</v>
      </c>
      <c r="BC35" s="30" t="s">
        <v>325</v>
      </c>
      <c r="BD35" s="30" t="s">
        <v>325</v>
      </c>
      <c r="BE35" s="64" t="s">
        <v>182</v>
      </c>
      <c r="BF35" s="30" t="s">
        <v>325</v>
      </c>
      <c r="BG35" s="30" t="s">
        <v>325</v>
      </c>
      <c r="BH35" s="64" t="s">
        <v>229</v>
      </c>
      <c r="BI35" s="30">
        <v>2013</v>
      </c>
      <c r="BJ35" s="30" t="s">
        <v>325</v>
      </c>
      <c r="BK35" s="38" t="s">
        <v>182</v>
      </c>
      <c r="BL35" s="30" t="s">
        <v>325</v>
      </c>
      <c r="BM35" s="30" t="s">
        <v>325</v>
      </c>
      <c r="BN35" s="38" t="s">
        <v>544</v>
      </c>
      <c r="BO35" s="30" t="s">
        <v>325</v>
      </c>
      <c r="BP35" s="30" t="s">
        <v>325</v>
      </c>
      <c r="BQ35" s="64" t="s">
        <v>143</v>
      </c>
      <c r="BR35" s="30" t="s">
        <v>325</v>
      </c>
      <c r="BS35" s="30" t="s">
        <v>325</v>
      </c>
      <c r="BT35" s="38" t="s">
        <v>143</v>
      </c>
      <c r="BU35" s="30"/>
      <c r="BV35" s="30" t="s">
        <v>325</v>
      </c>
      <c r="BW35" s="30" t="s">
        <v>325</v>
      </c>
      <c r="BX35" s="95" t="s">
        <v>325</v>
      </c>
      <c r="BY35" s="66">
        <v>96</v>
      </c>
    </row>
    <row r="36" spans="1:77" ht="24" customHeight="1">
      <c r="A36" s="27">
        <f t="shared" si="0"/>
        <v>25</v>
      </c>
      <c r="B36" s="106" t="s">
        <v>238</v>
      </c>
      <c r="C36" s="88" t="s">
        <v>270</v>
      </c>
      <c r="D36" s="29">
        <v>1973</v>
      </c>
      <c r="E36" s="29">
        <v>2</v>
      </c>
      <c r="F36" s="30" t="s">
        <v>325</v>
      </c>
      <c r="G36" s="30" t="s">
        <v>325</v>
      </c>
      <c r="H36" s="207">
        <v>571.2</v>
      </c>
      <c r="I36" s="208">
        <v>521.6</v>
      </c>
      <c r="J36" s="192" t="s">
        <v>325</v>
      </c>
      <c r="K36" s="29">
        <v>12</v>
      </c>
      <c r="L36" s="32" t="s">
        <v>36</v>
      </c>
      <c r="M36" s="30" t="s">
        <v>325</v>
      </c>
      <c r="N36" s="26" t="s">
        <v>537</v>
      </c>
      <c r="O36" s="30" t="s">
        <v>325</v>
      </c>
      <c r="P36" s="38" t="s">
        <v>143</v>
      </c>
      <c r="Q36" s="38" t="s">
        <v>546</v>
      </c>
      <c r="R36" s="30" t="s">
        <v>325</v>
      </c>
      <c r="S36" s="30" t="s">
        <v>325</v>
      </c>
      <c r="T36" s="38" t="s">
        <v>143</v>
      </c>
      <c r="U36" s="38" t="s">
        <v>546</v>
      </c>
      <c r="V36" s="30" t="s">
        <v>325</v>
      </c>
      <c r="W36" s="30" t="s">
        <v>325</v>
      </c>
      <c r="X36" s="34" t="s">
        <v>89</v>
      </c>
      <c r="Y36" s="38" t="s">
        <v>143</v>
      </c>
      <c r="Z36" s="30" t="s">
        <v>325</v>
      </c>
      <c r="AA36" s="30" t="s">
        <v>325</v>
      </c>
      <c r="AB36" s="36" t="s">
        <v>232</v>
      </c>
      <c r="AC36" s="26" t="s">
        <v>547</v>
      </c>
      <c r="AD36" s="25">
        <v>2011</v>
      </c>
      <c r="AE36" s="30" t="s">
        <v>325</v>
      </c>
      <c r="AF36" s="38" t="s">
        <v>143</v>
      </c>
      <c r="AG36" s="38" t="s">
        <v>546</v>
      </c>
      <c r="AH36" s="31" t="s">
        <v>325</v>
      </c>
      <c r="AI36" s="31" t="s">
        <v>325</v>
      </c>
      <c r="AJ36" s="38" t="s">
        <v>325</v>
      </c>
      <c r="AK36" s="31" t="s">
        <v>325</v>
      </c>
      <c r="AL36" s="31" t="s">
        <v>325</v>
      </c>
      <c r="AM36" s="38" t="s">
        <v>325</v>
      </c>
      <c r="AN36" s="31" t="s">
        <v>325</v>
      </c>
      <c r="AO36" s="31" t="s">
        <v>325</v>
      </c>
      <c r="AP36" s="38" t="s">
        <v>325</v>
      </c>
      <c r="AQ36" s="31" t="s">
        <v>325</v>
      </c>
      <c r="AR36" s="31" t="s">
        <v>325</v>
      </c>
      <c r="AS36" s="38" t="s">
        <v>325</v>
      </c>
      <c r="AT36" s="31" t="s">
        <v>325</v>
      </c>
      <c r="AU36" s="31" t="s">
        <v>325</v>
      </c>
      <c r="AV36" s="36" t="s">
        <v>235</v>
      </c>
      <c r="AW36" s="30" t="s">
        <v>325</v>
      </c>
      <c r="AX36" s="30">
        <v>2010</v>
      </c>
      <c r="AY36" s="30" t="s">
        <v>143</v>
      </c>
      <c r="AZ36" s="30" t="s">
        <v>325</v>
      </c>
      <c r="BA36" s="30" t="s">
        <v>325</v>
      </c>
      <c r="BB36" s="36" t="s">
        <v>178</v>
      </c>
      <c r="BC36" s="30" t="s">
        <v>325</v>
      </c>
      <c r="BD36" s="25">
        <v>5</v>
      </c>
      <c r="BE36" s="36" t="s">
        <v>543</v>
      </c>
      <c r="BF36" s="30" t="s">
        <v>325</v>
      </c>
      <c r="BG36" s="25">
        <v>5</v>
      </c>
      <c r="BH36" s="36" t="s">
        <v>180</v>
      </c>
      <c r="BI36" s="25">
        <v>2008</v>
      </c>
      <c r="BJ36" s="25">
        <v>5</v>
      </c>
      <c r="BK36" s="36" t="s">
        <v>200</v>
      </c>
      <c r="BL36" s="30" t="s">
        <v>325</v>
      </c>
      <c r="BM36" s="30" t="s">
        <v>325</v>
      </c>
      <c r="BN36" s="38" t="s">
        <v>544</v>
      </c>
      <c r="BO36" s="30" t="s">
        <v>325</v>
      </c>
      <c r="BP36" s="30" t="s">
        <v>325</v>
      </c>
      <c r="BQ36" s="36" t="s">
        <v>143</v>
      </c>
      <c r="BR36" s="30" t="s">
        <v>325</v>
      </c>
      <c r="BS36" s="30" t="s">
        <v>325</v>
      </c>
      <c r="BT36" s="38" t="s">
        <v>143</v>
      </c>
      <c r="BU36" s="30"/>
      <c r="BV36" s="30" t="s">
        <v>325</v>
      </c>
      <c r="BW36" s="30" t="s">
        <v>325</v>
      </c>
      <c r="BX36" s="25" t="s">
        <v>109</v>
      </c>
      <c r="BY36" s="61">
        <v>99</v>
      </c>
    </row>
    <row r="37" spans="1:77" ht="24" customHeight="1">
      <c r="A37" s="27">
        <f t="shared" si="0"/>
        <v>26</v>
      </c>
      <c r="B37" s="106" t="s">
        <v>238</v>
      </c>
      <c r="C37" s="87" t="s">
        <v>424</v>
      </c>
      <c r="D37" s="25">
        <v>1973</v>
      </c>
      <c r="E37" s="25">
        <v>2</v>
      </c>
      <c r="F37" s="30" t="s">
        <v>325</v>
      </c>
      <c r="G37" s="30" t="s">
        <v>402</v>
      </c>
      <c r="H37" s="207">
        <f>397.3-0.9</f>
        <v>396.40000000000003</v>
      </c>
      <c r="I37" s="207">
        <f>365.7-0.9</f>
        <v>364.8</v>
      </c>
      <c r="J37" s="193" t="s">
        <v>325</v>
      </c>
      <c r="K37" s="25">
        <v>8</v>
      </c>
      <c r="L37" s="25" t="s">
        <v>56</v>
      </c>
      <c r="M37" s="30" t="s">
        <v>325</v>
      </c>
      <c r="N37" s="26" t="s">
        <v>537</v>
      </c>
      <c r="O37" s="30" t="s">
        <v>325</v>
      </c>
      <c r="P37" s="38" t="s">
        <v>143</v>
      </c>
      <c r="Q37" s="38" t="s">
        <v>546</v>
      </c>
      <c r="R37" s="30" t="s">
        <v>325</v>
      </c>
      <c r="S37" s="30" t="s">
        <v>325</v>
      </c>
      <c r="T37" s="38" t="s">
        <v>143</v>
      </c>
      <c r="U37" s="38" t="s">
        <v>546</v>
      </c>
      <c r="V37" s="30" t="s">
        <v>325</v>
      </c>
      <c r="W37" s="30" t="s">
        <v>325</v>
      </c>
      <c r="X37" s="34" t="s">
        <v>89</v>
      </c>
      <c r="Y37" s="38" t="s">
        <v>143</v>
      </c>
      <c r="Z37" s="30" t="s">
        <v>325</v>
      </c>
      <c r="AA37" s="30" t="s">
        <v>325</v>
      </c>
      <c r="AB37" s="36" t="s">
        <v>232</v>
      </c>
      <c r="AC37" s="26" t="s">
        <v>547</v>
      </c>
      <c r="AD37" s="30" t="s">
        <v>325</v>
      </c>
      <c r="AE37" s="30" t="s">
        <v>325</v>
      </c>
      <c r="AF37" s="38" t="s">
        <v>143</v>
      </c>
      <c r="AG37" s="38" t="s">
        <v>546</v>
      </c>
      <c r="AH37" s="31" t="s">
        <v>325</v>
      </c>
      <c r="AI37" s="31" t="s">
        <v>325</v>
      </c>
      <c r="AJ37" s="38" t="s">
        <v>325</v>
      </c>
      <c r="AK37" s="31" t="s">
        <v>325</v>
      </c>
      <c r="AL37" s="31" t="s">
        <v>325</v>
      </c>
      <c r="AM37" s="38" t="s">
        <v>325</v>
      </c>
      <c r="AN37" s="31" t="s">
        <v>325</v>
      </c>
      <c r="AO37" s="31" t="s">
        <v>325</v>
      </c>
      <c r="AP37" s="38" t="s">
        <v>325</v>
      </c>
      <c r="AQ37" s="31" t="s">
        <v>325</v>
      </c>
      <c r="AR37" s="31" t="s">
        <v>325</v>
      </c>
      <c r="AS37" s="38" t="s">
        <v>325</v>
      </c>
      <c r="AT37" s="31" t="s">
        <v>325</v>
      </c>
      <c r="AU37" s="31" t="s">
        <v>325</v>
      </c>
      <c r="AV37" s="36" t="s">
        <v>235</v>
      </c>
      <c r="AW37" s="30" t="s">
        <v>325</v>
      </c>
      <c r="AX37" s="30" t="s">
        <v>325</v>
      </c>
      <c r="AY37" s="30" t="s">
        <v>143</v>
      </c>
      <c r="AZ37" s="30" t="s">
        <v>325</v>
      </c>
      <c r="BA37" s="30" t="s">
        <v>325</v>
      </c>
      <c r="BB37" s="38" t="s">
        <v>196</v>
      </c>
      <c r="BC37" s="30" t="s">
        <v>325</v>
      </c>
      <c r="BD37" s="39">
        <v>20</v>
      </c>
      <c r="BE37" s="64" t="s">
        <v>182</v>
      </c>
      <c r="BF37" s="30" t="s">
        <v>325</v>
      </c>
      <c r="BG37" s="39">
        <v>20</v>
      </c>
      <c r="BH37" s="64" t="s">
        <v>180</v>
      </c>
      <c r="BI37" s="30" t="s">
        <v>325</v>
      </c>
      <c r="BJ37" s="39">
        <v>25</v>
      </c>
      <c r="BK37" s="38" t="s">
        <v>182</v>
      </c>
      <c r="BL37" s="30" t="s">
        <v>325</v>
      </c>
      <c r="BM37" s="30" t="s">
        <v>325</v>
      </c>
      <c r="BN37" s="38" t="s">
        <v>544</v>
      </c>
      <c r="BO37" s="30" t="s">
        <v>325</v>
      </c>
      <c r="BP37" s="30" t="s">
        <v>325</v>
      </c>
      <c r="BQ37" s="64" t="s">
        <v>143</v>
      </c>
      <c r="BR37" s="30" t="s">
        <v>325</v>
      </c>
      <c r="BS37" s="30" t="s">
        <v>325</v>
      </c>
      <c r="BT37" s="38" t="s">
        <v>143</v>
      </c>
      <c r="BU37" s="30"/>
      <c r="BV37" s="30" t="s">
        <v>325</v>
      </c>
      <c r="BW37" s="30" t="s">
        <v>325</v>
      </c>
      <c r="BX37" s="95" t="s">
        <v>325</v>
      </c>
      <c r="BY37" s="66">
        <v>93</v>
      </c>
    </row>
    <row r="38" spans="1:77" ht="24" customHeight="1">
      <c r="A38" s="27">
        <f>A37+1</f>
        <v>27</v>
      </c>
      <c r="B38" s="106" t="s">
        <v>238</v>
      </c>
      <c r="C38" s="87" t="s">
        <v>423</v>
      </c>
      <c r="D38" s="25">
        <v>1973</v>
      </c>
      <c r="E38" s="25">
        <v>2</v>
      </c>
      <c r="F38" s="30" t="s">
        <v>325</v>
      </c>
      <c r="G38" s="30" t="s">
        <v>401</v>
      </c>
      <c r="H38" s="207">
        <v>398.4</v>
      </c>
      <c r="I38" s="207">
        <v>373.6</v>
      </c>
      <c r="J38" s="193" t="s">
        <v>325</v>
      </c>
      <c r="K38" s="25">
        <v>8</v>
      </c>
      <c r="L38" s="25" t="s">
        <v>58</v>
      </c>
      <c r="M38" s="30" t="s">
        <v>325</v>
      </c>
      <c r="N38" s="26" t="s">
        <v>537</v>
      </c>
      <c r="O38" s="30" t="s">
        <v>325</v>
      </c>
      <c r="P38" s="26" t="s">
        <v>226</v>
      </c>
      <c r="Q38" s="38" t="s">
        <v>547</v>
      </c>
      <c r="R38" s="197" t="s">
        <v>325</v>
      </c>
      <c r="S38" s="30" t="s">
        <v>325</v>
      </c>
      <c r="T38" s="38" t="s">
        <v>143</v>
      </c>
      <c r="U38" s="38" t="s">
        <v>546</v>
      </c>
      <c r="V38" s="30" t="s">
        <v>325</v>
      </c>
      <c r="W38" s="30" t="s">
        <v>325</v>
      </c>
      <c r="X38" s="34" t="s">
        <v>89</v>
      </c>
      <c r="Y38" s="38" t="s">
        <v>143</v>
      </c>
      <c r="Z38" s="30" t="s">
        <v>325</v>
      </c>
      <c r="AA38" s="30" t="s">
        <v>325</v>
      </c>
      <c r="AB38" s="36" t="s">
        <v>232</v>
      </c>
      <c r="AC38" s="26" t="s">
        <v>547</v>
      </c>
      <c r="AD38" s="30" t="s">
        <v>325</v>
      </c>
      <c r="AE38" s="30" t="s">
        <v>325</v>
      </c>
      <c r="AF38" s="38" t="s">
        <v>143</v>
      </c>
      <c r="AG38" s="38" t="s">
        <v>546</v>
      </c>
      <c r="AH38" s="31" t="s">
        <v>325</v>
      </c>
      <c r="AI38" s="31" t="s">
        <v>325</v>
      </c>
      <c r="AJ38" s="38" t="s">
        <v>325</v>
      </c>
      <c r="AK38" s="31" t="s">
        <v>325</v>
      </c>
      <c r="AL38" s="31" t="s">
        <v>325</v>
      </c>
      <c r="AM38" s="38" t="s">
        <v>325</v>
      </c>
      <c r="AN38" s="31" t="s">
        <v>325</v>
      </c>
      <c r="AO38" s="31" t="s">
        <v>325</v>
      </c>
      <c r="AP38" s="38" t="s">
        <v>325</v>
      </c>
      <c r="AQ38" s="31" t="s">
        <v>325</v>
      </c>
      <c r="AR38" s="31" t="s">
        <v>325</v>
      </c>
      <c r="AS38" s="38" t="s">
        <v>325</v>
      </c>
      <c r="AT38" s="31" t="s">
        <v>325</v>
      </c>
      <c r="AU38" s="31" t="s">
        <v>325</v>
      </c>
      <c r="AV38" s="36" t="s">
        <v>235</v>
      </c>
      <c r="AW38" s="30" t="s">
        <v>325</v>
      </c>
      <c r="AX38" s="30" t="s">
        <v>325</v>
      </c>
      <c r="AY38" s="30" t="s">
        <v>143</v>
      </c>
      <c r="AZ38" s="30" t="s">
        <v>325</v>
      </c>
      <c r="BA38" s="30" t="s">
        <v>325</v>
      </c>
      <c r="BB38" s="38" t="s">
        <v>196</v>
      </c>
      <c r="BC38" s="30" t="s">
        <v>325</v>
      </c>
      <c r="BD38" s="39">
        <v>60</v>
      </c>
      <c r="BE38" s="64" t="s">
        <v>182</v>
      </c>
      <c r="BF38" s="30" t="s">
        <v>325</v>
      </c>
      <c r="BG38" s="39">
        <v>40</v>
      </c>
      <c r="BH38" s="64" t="s">
        <v>180</v>
      </c>
      <c r="BI38" s="30" t="s">
        <v>325</v>
      </c>
      <c r="BJ38" s="39">
        <v>60</v>
      </c>
      <c r="BK38" s="38" t="s">
        <v>182</v>
      </c>
      <c r="BL38" s="30" t="s">
        <v>325</v>
      </c>
      <c r="BM38" s="30" t="s">
        <v>325</v>
      </c>
      <c r="BN38" s="38" t="s">
        <v>544</v>
      </c>
      <c r="BO38" s="30" t="s">
        <v>325</v>
      </c>
      <c r="BP38" s="30" t="s">
        <v>325</v>
      </c>
      <c r="BQ38" s="64" t="s">
        <v>143</v>
      </c>
      <c r="BR38" s="30" t="s">
        <v>325</v>
      </c>
      <c r="BS38" s="30" t="s">
        <v>325</v>
      </c>
      <c r="BT38" s="38" t="s">
        <v>143</v>
      </c>
      <c r="BU38" s="30"/>
      <c r="BV38" s="30" t="s">
        <v>325</v>
      </c>
      <c r="BW38" s="30" t="s">
        <v>325</v>
      </c>
      <c r="BX38" s="95" t="s">
        <v>132</v>
      </c>
      <c r="BY38" s="66">
        <v>89</v>
      </c>
    </row>
    <row r="39" spans="1:77" ht="24" customHeight="1">
      <c r="A39" s="27">
        <f>A38+1</f>
        <v>28</v>
      </c>
      <c r="B39" s="106" t="s">
        <v>238</v>
      </c>
      <c r="C39" s="89" t="s">
        <v>273</v>
      </c>
      <c r="D39" s="28">
        <v>1973</v>
      </c>
      <c r="E39" s="28">
        <v>2</v>
      </c>
      <c r="F39" s="30" t="s">
        <v>325</v>
      </c>
      <c r="G39" s="30" t="s">
        <v>355</v>
      </c>
      <c r="H39" s="207">
        <f>764.2-0.4-1.1</f>
        <v>762.7</v>
      </c>
      <c r="I39" s="210">
        <f>705.4-0.4-1.1</f>
        <v>703.9</v>
      </c>
      <c r="J39" s="194" t="s">
        <v>325</v>
      </c>
      <c r="K39" s="28">
        <v>16</v>
      </c>
      <c r="L39" s="32" t="s">
        <v>26</v>
      </c>
      <c r="M39" s="30" t="s">
        <v>325</v>
      </c>
      <c r="N39" s="26" t="s">
        <v>537</v>
      </c>
      <c r="O39" s="30" t="s">
        <v>325</v>
      </c>
      <c r="P39" s="26" t="s">
        <v>226</v>
      </c>
      <c r="Q39" s="26" t="s">
        <v>547</v>
      </c>
      <c r="R39" s="30" t="s">
        <v>325</v>
      </c>
      <c r="S39" s="30" t="s">
        <v>325</v>
      </c>
      <c r="T39" s="38" t="s">
        <v>143</v>
      </c>
      <c r="U39" s="38" t="s">
        <v>546</v>
      </c>
      <c r="V39" s="30" t="s">
        <v>325</v>
      </c>
      <c r="W39" s="30" t="s">
        <v>325</v>
      </c>
      <c r="X39" s="34" t="s">
        <v>89</v>
      </c>
      <c r="Y39" s="38" t="s">
        <v>547</v>
      </c>
      <c r="Z39" s="30" t="s">
        <v>325</v>
      </c>
      <c r="AA39" s="30" t="s">
        <v>325</v>
      </c>
      <c r="AB39" s="36" t="s">
        <v>232</v>
      </c>
      <c r="AC39" s="26" t="s">
        <v>547</v>
      </c>
      <c r="AD39" s="30" t="s">
        <v>325</v>
      </c>
      <c r="AE39" s="30" t="s">
        <v>325</v>
      </c>
      <c r="AF39" s="38" t="s">
        <v>143</v>
      </c>
      <c r="AG39" s="38" t="s">
        <v>546</v>
      </c>
      <c r="AH39" s="31" t="s">
        <v>325</v>
      </c>
      <c r="AI39" s="31" t="s">
        <v>325</v>
      </c>
      <c r="AJ39" s="38" t="s">
        <v>325</v>
      </c>
      <c r="AK39" s="31" t="s">
        <v>325</v>
      </c>
      <c r="AL39" s="31" t="s">
        <v>325</v>
      </c>
      <c r="AM39" s="38" t="s">
        <v>325</v>
      </c>
      <c r="AN39" s="31" t="s">
        <v>325</v>
      </c>
      <c r="AO39" s="31" t="s">
        <v>325</v>
      </c>
      <c r="AP39" s="38" t="s">
        <v>325</v>
      </c>
      <c r="AQ39" s="31" t="s">
        <v>325</v>
      </c>
      <c r="AR39" s="31" t="s">
        <v>325</v>
      </c>
      <c r="AS39" s="38" t="s">
        <v>325</v>
      </c>
      <c r="AT39" s="31" t="s">
        <v>325</v>
      </c>
      <c r="AU39" s="31" t="s">
        <v>325</v>
      </c>
      <c r="AV39" s="36" t="s">
        <v>235</v>
      </c>
      <c r="AW39" s="30" t="s">
        <v>325</v>
      </c>
      <c r="AX39" s="30" t="s">
        <v>325</v>
      </c>
      <c r="AY39" s="30" t="s">
        <v>143</v>
      </c>
      <c r="AZ39" s="30" t="s">
        <v>325</v>
      </c>
      <c r="BA39" s="30" t="s">
        <v>325</v>
      </c>
      <c r="BB39" s="36" t="s">
        <v>178</v>
      </c>
      <c r="BC39" s="30" t="s">
        <v>325</v>
      </c>
      <c r="BD39" s="25">
        <v>5</v>
      </c>
      <c r="BE39" s="36" t="s">
        <v>182</v>
      </c>
      <c r="BF39" s="30" t="s">
        <v>325</v>
      </c>
      <c r="BG39" s="25">
        <v>5</v>
      </c>
      <c r="BH39" s="36" t="s">
        <v>180</v>
      </c>
      <c r="BI39" s="30" t="s">
        <v>325</v>
      </c>
      <c r="BJ39" s="25">
        <v>5</v>
      </c>
      <c r="BK39" s="38" t="s">
        <v>182</v>
      </c>
      <c r="BL39" s="30" t="s">
        <v>325</v>
      </c>
      <c r="BM39" s="30" t="s">
        <v>325</v>
      </c>
      <c r="BN39" s="38" t="s">
        <v>544</v>
      </c>
      <c r="BO39" s="30" t="s">
        <v>325</v>
      </c>
      <c r="BP39" s="30" t="s">
        <v>325</v>
      </c>
      <c r="BQ39" s="36" t="s">
        <v>143</v>
      </c>
      <c r="BR39" s="30" t="s">
        <v>325</v>
      </c>
      <c r="BS39" s="30" t="s">
        <v>325</v>
      </c>
      <c r="BT39" s="38" t="s">
        <v>143</v>
      </c>
      <c r="BU39" s="30"/>
      <c r="BV39" s="30" t="s">
        <v>325</v>
      </c>
      <c r="BW39" s="30" t="s">
        <v>325</v>
      </c>
      <c r="BX39" s="25" t="s">
        <v>325</v>
      </c>
      <c r="BY39" s="61">
        <v>102</v>
      </c>
    </row>
    <row r="40" spans="1:77" ht="24" customHeight="1">
      <c r="A40" s="27">
        <f>A39+1</f>
        <v>29</v>
      </c>
      <c r="B40" s="106" t="s">
        <v>238</v>
      </c>
      <c r="C40" s="88" t="s">
        <v>282</v>
      </c>
      <c r="D40" s="29">
        <v>1973</v>
      </c>
      <c r="E40" s="29">
        <v>2</v>
      </c>
      <c r="F40" s="29">
        <v>223880</v>
      </c>
      <c r="G40" s="30" t="s">
        <v>333</v>
      </c>
      <c r="H40" s="207">
        <v>959.2</v>
      </c>
      <c r="I40" s="208">
        <v>874</v>
      </c>
      <c r="J40" s="192" t="s">
        <v>325</v>
      </c>
      <c r="K40" s="29">
        <v>22</v>
      </c>
      <c r="L40" s="32" t="s">
        <v>23</v>
      </c>
      <c r="M40" s="30" t="s">
        <v>325</v>
      </c>
      <c r="N40" s="26" t="s">
        <v>537</v>
      </c>
      <c r="O40" s="30" t="s">
        <v>325</v>
      </c>
      <c r="P40" s="26" t="s">
        <v>226</v>
      </c>
      <c r="Q40" s="26" t="s">
        <v>547</v>
      </c>
      <c r="R40" s="197" t="s">
        <v>325</v>
      </c>
      <c r="S40" s="30" t="s">
        <v>325</v>
      </c>
      <c r="T40" s="38" t="s">
        <v>143</v>
      </c>
      <c r="U40" s="38" t="s">
        <v>546</v>
      </c>
      <c r="V40" s="30" t="s">
        <v>325</v>
      </c>
      <c r="W40" s="30" t="s">
        <v>325</v>
      </c>
      <c r="X40" s="34" t="s">
        <v>89</v>
      </c>
      <c r="Y40" s="36" t="s">
        <v>547</v>
      </c>
      <c r="Z40" s="30" t="s">
        <v>325</v>
      </c>
      <c r="AA40" s="30" t="s">
        <v>325</v>
      </c>
      <c r="AB40" s="36" t="s">
        <v>232</v>
      </c>
      <c r="AC40" s="26" t="s">
        <v>547</v>
      </c>
      <c r="AD40" s="30" t="s">
        <v>325</v>
      </c>
      <c r="AE40" s="30" t="s">
        <v>325</v>
      </c>
      <c r="AF40" s="38" t="s">
        <v>143</v>
      </c>
      <c r="AG40" s="38" t="s">
        <v>546</v>
      </c>
      <c r="AH40" s="31" t="s">
        <v>325</v>
      </c>
      <c r="AI40" s="31" t="s">
        <v>325</v>
      </c>
      <c r="AJ40" s="38" t="s">
        <v>325</v>
      </c>
      <c r="AK40" s="31" t="s">
        <v>325</v>
      </c>
      <c r="AL40" s="31" t="s">
        <v>325</v>
      </c>
      <c r="AM40" s="38" t="s">
        <v>325</v>
      </c>
      <c r="AN40" s="31" t="s">
        <v>325</v>
      </c>
      <c r="AO40" s="31" t="s">
        <v>325</v>
      </c>
      <c r="AP40" s="38" t="s">
        <v>325</v>
      </c>
      <c r="AQ40" s="31" t="s">
        <v>325</v>
      </c>
      <c r="AR40" s="31" t="s">
        <v>325</v>
      </c>
      <c r="AS40" s="38" t="s">
        <v>325</v>
      </c>
      <c r="AT40" s="31" t="s">
        <v>325</v>
      </c>
      <c r="AU40" s="31" t="s">
        <v>325</v>
      </c>
      <c r="AV40" s="36" t="s">
        <v>235</v>
      </c>
      <c r="AW40" s="30" t="s">
        <v>325</v>
      </c>
      <c r="AX40" s="30" t="s">
        <v>325</v>
      </c>
      <c r="AY40" s="30" t="s">
        <v>143</v>
      </c>
      <c r="AZ40" s="30" t="s">
        <v>325</v>
      </c>
      <c r="BA40" s="30" t="s">
        <v>325</v>
      </c>
      <c r="BB40" s="36" t="s">
        <v>178</v>
      </c>
      <c r="BC40" s="30" t="s">
        <v>325</v>
      </c>
      <c r="BD40" s="30" t="s">
        <v>325</v>
      </c>
      <c r="BE40" s="36" t="s">
        <v>182</v>
      </c>
      <c r="BF40" s="30" t="s">
        <v>325</v>
      </c>
      <c r="BG40" s="30" t="s">
        <v>325</v>
      </c>
      <c r="BH40" s="36" t="s">
        <v>180</v>
      </c>
      <c r="BI40" s="30" t="s">
        <v>325</v>
      </c>
      <c r="BJ40" s="30" t="s">
        <v>325</v>
      </c>
      <c r="BK40" s="38" t="s">
        <v>182</v>
      </c>
      <c r="BL40" s="30" t="s">
        <v>325</v>
      </c>
      <c r="BM40" s="30" t="s">
        <v>325</v>
      </c>
      <c r="BN40" s="38" t="s">
        <v>544</v>
      </c>
      <c r="BO40" s="30" t="s">
        <v>325</v>
      </c>
      <c r="BP40" s="30" t="s">
        <v>325</v>
      </c>
      <c r="BQ40" s="36" t="s">
        <v>143</v>
      </c>
      <c r="BR40" s="30" t="s">
        <v>325</v>
      </c>
      <c r="BS40" s="30" t="s">
        <v>325</v>
      </c>
      <c r="BT40" s="38" t="s">
        <v>143</v>
      </c>
      <c r="BU40" s="30"/>
      <c r="BV40" s="30" t="s">
        <v>325</v>
      </c>
      <c r="BW40" s="30" t="s">
        <v>325</v>
      </c>
      <c r="BX40" s="25" t="s">
        <v>325</v>
      </c>
      <c r="BY40" s="61">
        <v>99</v>
      </c>
    </row>
    <row r="41" spans="1:77" ht="24" customHeight="1">
      <c r="A41" s="27">
        <f aca="true" t="shared" si="1" ref="A41:A48">A40+1</f>
        <v>30</v>
      </c>
      <c r="B41" s="106" t="s">
        <v>238</v>
      </c>
      <c r="C41" s="90" t="s">
        <v>425</v>
      </c>
      <c r="D41" s="32">
        <v>1973</v>
      </c>
      <c r="E41" s="32">
        <v>2</v>
      </c>
      <c r="F41" s="30" t="s">
        <v>325</v>
      </c>
      <c r="G41" s="30" t="s">
        <v>325</v>
      </c>
      <c r="H41" s="207">
        <f>770.1-0.7</f>
        <v>769.4</v>
      </c>
      <c r="I41" s="215">
        <f>716.3-0.7</f>
        <v>715.5999999999999</v>
      </c>
      <c r="J41" s="190" t="s">
        <v>325</v>
      </c>
      <c r="K41" s="32">
        <v>16</v>
      </c>
      <c r="L41" s="32" t="s">
        <v>69</v>
      </c>
      <c r="M41" s="30" t="s">
        <v>325</v>
      </c>
      <c r="N41" s="26" t="s">
        <v>537</v>
      </c>
      <c r="O41" s="30" t="s">
        <v>325</v>
      </c>
      <c r="P41" s="26" t="s">
        <v>226</v>
      </c>
      <c r="Q41" s="38" t="s">
        <v>547</v>
      </c>
      <c r="R41" s="197" t="s">
        <v>325</v>
      </c>
      <c r="S41" s="30" t="s">
        <v>325</v>
      </c>
      <c r="T41" s="38" t="s">
        <v>143</v>
      </c>
      <c r="U41" s="38" t="s">
        <v>546</v>
      </c>
      <c r="V41" s="30" t="s">
        <v>325</v>
      </c>
      <c r="W41" s="30" t="s">
        <v>325</v>
      </c>
      <c r="X41" s="34" t="s">
        <v>89</v>
      </c>
      <c r="Y41" s="38" t="s">
        <v>143</v>
      </c>
      <c r="Z41" s="30" t="s">
        <v>325</v>
      </c>
      <c r="AA41" s="30" t="s">
        <v>325</v>
      </c>
      <c r="AB41" s="36" t="s">
        <v>232</v>
      </c>
      <c r="AC41" s="26" t="s">
        <v>547</v>
      </c>
      <c r="AD41" s="30">
        <v>2008</v>
      </c>
      <c r="AE41" s="30" t="s">
        <v>325</v>
      </c>
      <c r="AF41" s="38" t="s">
        <v>143</v>
      </c>
      <c r="AG41" s="38" t="s">
        <v>546</v>
      </c>
      <c r="AH41" s="31" t="s">
        <v>325</v>
      </c>
      <c r="AI41" s="31" t="s">
        <v>325</v>
      </c>
      <c r="AJ41" s="38" t="s">
        <v>325</v>
      </c>
      <c r="AK41" s="31" t="s">
        <v>325</v>
      </c>
      <c r="AL41" s="31" t="s">
        <v>325</v>
      </c>
      <c r="AM41" s="38" t="s">
        <v>325</v>
      </c>
      <c r="AN41" s="31" t="s">
        <v>325</v>
      </c>
      <c r="AO41" s="31" t="s">
        <v>325</v>
      </c>
      <c r="AP41" s="38" t="s">
        <v>325</v>
      </c>
      <c r="AQ41" s="31" t="s">
        <v>325</v>
      </c>
      <c r="AR41" s="31" t="s">
        <v>325</v>
      </c>
      <c r="AS41" s="38" t="s">
        <v>325</v>
      </c>
      <c r="AT41" s="31" t="s">
        <v>325</v>
      </c>
      <c r="AU41" s="31" t="s">
        <v>325</v>
      </c>
      <c r="AV41" s="36" t="s">
        <v>235</v>
      </c>
      <c r="AW41" s="30" t="s">
        <v>325</v>
      </c>
      <c r="AX41" s="30" t="s">
        <v>325</v>
      </c>
      <c r="AY41" s="30" t="s">
        <v>143</v>
      </c>
      <c r="AZ41" s="30" t="s">
        <v>325</v>
      </c>
      <c r="BA41" s="30" t="s">
        <v>325</v>
      </c>
      <c r="BB41" s="64" t="s">
        <v>178</v>
      </c>
      <c r="BC41" s="30" t="s">
        <v>325</v>
      </c>
      <c r="BD41" s="30" t="s">
        <v>325</v>
      </c>
      <c r="BE41" s="64" t="s">
        <v>182</v>
      </c>
      <c r="BF41" s="30" t="s">
        <v>325</v>
      </c>
      <c r="BG41" s="30" t="s">
        <v>325</v>
      </c>
      <c r="BH41" s="64" t="s">
        <v>229</v>
      </c>
      <c r="BI41" s="30">
        <v>2012</v>
      </c>
      <c r="BJ41" s="30" t="s">
        <v>325</v>
      </c>
      <c r="BK41" s="38" t="s">
        <v>182</v>
      </c>
      <c r="BL41" s="30" t="s">
        <v>325</v>
      </c>
      <c r="BM41" s="30" t="s">
        <v>325</v>
      </c>
      <c r="BN41" s="38" t="s">
        <v>544</v>
      </c>
      <c r="BO41" s="30" t="s">
        <v>325</v>
      </c>
      <c r="BP41" s="30" t="s">
        <v>325</v>
      </c>
      <c r="BQ41" s="64" t="s">
        <v>143</v>
      </c>
      <c r="BR41" s="30" t="s">
        <v>325</v>
      </c>
      <c r="BS41" s="30" t="s">
        <v>325</v>
      </c>
      <c r="BT41" s="38" t="s">
        <v>143</v>
      </c>
      <c r="BU41" s="30"/>
      <c r="BV41" s="30" t="s">
        <v>325</v>
      </c>
      <c r="BW41" s="30" t="s">
        <v>325</v>
      </c>
      <c r="BX41" s="95" t="s">
        <v>325</v>
      </c>
      <c r="BY41" s="66">
        <v>98</v>
      </c>
    </row>
    <row r="42" spans="1:77" ht="24" customHeight="1">
      <c r="A42" s="27">
        <f t="shared" si="1"/>
        <v>31</v>
      </c>
      <c r="B42" s="106" t="s">
        <v>238</v>
      </c>
      <c r="C42" s="87" t="s">
        <v>240</v>
      </c>
      <c r="D42" s="25">
        <v>1973</v>
      </c>
      <c r="E42" s="25">
        <v>3</v>
      </c>
      <c r="F42" s="30" t="s">
        <v>325</v>
      </c>
      <c r="G42" s="30" t="s">
        <v>326</v>
      </c>
      <c r="H42" s="207">
        <v>1161.1</v>
      </c>
      <c r="I42" s="207">
        <v>1071.4</v>
      </c>
      <c r="J42" s="193" t="s">
        <v>325</v>
      </c>
      <c r="K42" s="25">
        <v>24</v>
      </c>
      <c r="L42" s="32" t="s">
        <v>20</v>
      </c>
      <c r="M42" s="30" t="s">
        <v>325</v>
      </c>
      <c r="N42" s="26" t="s">
        <v>537</v>
      </c>
      <c r="O42" s="30" t="s">
        <v>325</v>
      </c>
      <c r="P42" s="26" t="s">
        <v>226</v>
      </c>
      <c r="Q42" s="26" t="s">
        <v>547</v>
      </c>
      <c r="R42" s="30" t="s">
        <v>325</v>
      </c>
      <c r="S42" s="30" t="s">
        <v>325</v>
      </c>
      <c r="T42" s="38" t="s">
        <v>143</v>
      </c>
      <c r="U42" s="38" t="s">
        <v>546</v>
      </c>
      <c r="V42" s="30" t="s">
        <v>325</v>
      </c>
      <c r="W42" s="30" t="s">
        <v>325</v>
      </c>
      <c r="X42" s="34" t="s">
        <v>89</v>
      </c>
      <c r="Y42" s="26" t="s">
        <v>547</v>
      </c>
      <c r="Z42" s="25">
        <v>2007</v>
      </c>
      <c r="AA42" s="30" t="s">
        <v>325</v>
      </c>
      <c r="AB42" s="36" t="s">
        <v>231</v>
      </c>
      <c r="AC42" s="26" t="s">
        <v>547</v>
      </c>
      <c r="AD42" s="25">
        <v>2011</v>
      </c>
      <c r="AE42" s="30" t="s">
        <v>325</v>
      </c>
      <c r="AF42" s="38" t="s">
        <v>143</v>
      </c>
      <c r="AG42" s="38" t="s">
        <v>546</v>
      </c>
      <c r="AH42" s="31" t="s">
        <v>325</v>
      </c>
      <c r="AI42" s="31" t="s">
        <v>325</v>
      </c>
      <c r="AJ42" s="38" t="s">
        <v>325</v>
      </c>
      <c r="AK42" s="31" t="s">
        <v>325</v>
      </c>
      <c r="AL42" s="31" t="s">
        <v>325</v>
      </c>
      <c r="AM42" s="38" t="s">
        <v>325</v>
      </c>
      <c r="AN42" s="31" t="s">
        <v>325</v>
      </c>
      <c r="AO42" s="31" t="s">
        <v>325</v>
      </c>
      <c r="AP42" s="38" t="s">
        <v>325</v>
      </c>
      <c r="AQ42" s="31" t="s">
        <v>325</v>
      </c>
      <c r="AR42" s="31" t="s">
        <v>325</v>
      </c>
      <c r="AS42" s="38" t="s">
        <v>325</v>
      </c>
      <c r="AT42" s="31" t="s">
        <v>325</v>
      </c>
      <c r="AU42" s="31" t="s">
        <v>325</v>
      </c>
      <c r="AV42" s="36" t="s">
        <v>235</v>
      </c>
      <c r="AW42" s="30" t="s">
        <v>325</v>
      </c>
      <c r="AX42" s="30">
        <v>2007</v>
      </c>
      <c r="AY42" s="30" t="s">
        <v>143</v>
      </c>
      <c r="AZ42" s="30" t="s">
        <v>325</v>
      </c>
      <c r="BA42" s="30" t="s">
        <v>325</v>
      </c>
      <c r="BB42" s="36" t="s">
        <v>181</v>
      </c>
      <c r="BC42" s="30" t="s">
        <v>325</v>
      </c>
      <c r="BD42" s="30" t="s">
        <v>325</v>
      </c>
      <c r="BE42" s="36" t="s">
        <v>182</v>
      </c>
      <c r="BF42" s="30" t="s">
        <v>325</v>
      </c>
      <c r="BG42" s="30" t="s">
        <v>325</v>
      </c>
      <c r="BH42" s="36" t="s">
        <v>180</v>
      </c>
      <c r="BI42" s="25">
        <v>2011</v>
      </c>
      <c r="BJ42" s="30" t="s">
        <v>325</v>
      </c>
      <c r="BK42" s="38" t="s">
        <v>182</v>
      </c>
      <c r="BL42" s="30" t="s">
        <v>325</v>
      </c>
      <c r="BM42" s="30" t="s">
        <v>325</v>
      </c>
      <c r="BN42" s="38" t="s">
        <v>544</v>
      </c>
      <c r="BO42" s="30" t="s">
        <v>325</v>
      </c>
      <c r="BP42" s="30" t="s">
        <v>325</v>
      </c>
      <c r="BQ42" s="36" t="s">
        <v>183</v>
      </c>
      <c r="BR42" s="30" t="s">
        <v>325</v>
      </c>
      <c r="BS42" s="30" t="s">
        <v>325</v>
      </c>
      <c r="BT42" s="38" t="s">
        <v>541</v>
      </c>
      <c r="BU42" s="30"/>
      <c r="BV42" s="30" t="s">
        <v>325</v>
      </c>
      <c r="BW42" s="30" t="s">
        <v>325</v>
      </c>
      <c r="BX42" s="25" t="s">
        <v>325</v>
      </c>
      <c r="BY42" s="61">
        <v>101</v>
      </c>
    </row>
    <row r="43" spans="1:77" ht="24" customHeight="1">
      <c r="A43" s="27">
        <f t="shared" si="1"/>
        <v>32</v>
      </c>
      <c r="B43" s="106" t="s">
        <v>238</v>
      </c>
      <c r="C43" s="22" t="s">
        <v>427</v>
      </c>
      <c r="D43" s="47">
        <v>1973</v>
      </c>
      <c r="E43" s="47">
        <v>2</v>
      </c>
      <c r="F43" s="30" t="s">
        <v>325</v>
      </c>
      <c r="G43" s="30" t="s">
        <v>13</v>
      </c>
      <c r="H43" s="209">
        <f>774.5-3.6</f>
        <v>770.9</v>
      </c>
      <c r="I43" s="209">
        <f>713.7-3.6</f>
        <v>710.1</v>
      </c>
      <c r="J43" s="193" t="s">
        <v>325</v>
      </c>
      <c r="K43" s="47">
        <v>16</v>
      </c>
      <c r="L43" s="32" t="s">
        <v>82</v>
      </c>
      <c r="M43" s="30" t="s">
        <v>325</v>
      </c>
      <c r="N43" s="26" t="s">
        <v>537</v>
      </c>
      <c r="O43" s="30" t="s">
        <v>325</v>
      </c>
      <c r="P43" s="26" t="s">
        <v>226</v>
      </c>
      <c r="Q43" s="38" t="s">
        <v>547</v>
      </c>
      <c r="R43" s="197" t="s">
        <v>325</v>
      </c>
      <c r="S43" s="30" t="s">
        <v>325</v>
      </c>
      <c r="T43" s="38" t="s">
        <v>143</v>
      </c>
      <c r="U43" s="38" t="s">
        <v>546</v>
      </c>
      <c r="V43" s="30" t="s">
        <v>325</v>
      </c>
      <c r="W43" s="30" t="s">
        <v>325</v>
      </c>
      <c r="X43" s="34" t="s">
        <v>89</v>
      </c>
      <c r="Y43" s="38" t="s">
        <v>143</v>
      </c>
      <c r="Z43" s="30" t="s">
        <v>325</v>
      </c>
      <c r="AA43" s="30" t="s">
        <v>325</v>
      </c>
      <c r="AB43" s="36" t="s">
        <v>232</v>
      </c>
      <c r="AC43" s="26" t="s">
        <v>547</v>
      </c>
      <c r="AD43" s="30" t="s">
        <v>325</v>
      </c>
      <c r="AE43" s="30" t="s">
        <v>325</v>
      </c>
      <c r="AF43" s="38" t="s">
        <v>143</v>
      </c>
      <c r="AG43" s="38" t="s">
        <v>546</v>
      </c>
      <c r="AH43" s="31" t="s">
        <v>325</v>
      </c>
      <c r="AI43" s="31" t="s">
        <v>325</v>
      </c>
      <c r="AJ43" s="38" t="s">
        <v>325</v>
      </c>
      <c r="AK43" s="31" t="s">
        <v>325</v>
      </c>
      <c r="AL43" s="31" t="s">
        <v>325</v>
      </c>
      <c r="AM43" s="38" t="s">
        <v>325</v>
      </c>
      <c r="AN43" s="31" t="s">
        <v>325</v>
      </c>
      <c r="AO43" s="31" t="s">
        <v>325</v>
      </c>
      <c r="AP43" s="38" t="s">
        <v>325</v>
      </c>
      <c r="AQ43" s="31" t="s">
        <v>325</v>
      </c>
      <c r="AR43" s="31" t="s">
        <v>325</v>
      </c>
      <c r="AS43" s="38" t="s">
        <v>325</v>
      </c>
      <c r="AT43" s="31" t="s">
        <v>325</v>
      </c>
      <c r="AU43" s="31" t="s">
        <v>325</v>
      </c>
      <c r="AV43" s="36" t="s">
        <v>235</v>
      </c>
      <c r="AW43" s="30" t="s">
        <v>325</v>
      </c>
      <c r="AX43" s="30" t="s">
        <v>325</v>
      </c>
      <c r="AY43" s="30" t="s">
        <v>143</v>
      </c>
      <c r="AZ43" s="30" t="s">
        <v>325</v>
      </c>
      <c r="BA43" s="30" t="s">
        <v>325</v>
      </c>
      <c r="BB43" s="38" t="s">
        <v>236</v>
      </c>
      <c r="BC43" s="30" t="s">
        <v>325</v>
      </c>
      <c r="BD43" s="30" t="s">
        <v>325</v>
      </c>
      <c r="BE43" s="26" t="s">
        <v>182</v>
      </c>
      <c r="BF43" s="30" t="s">
        <v>325</v>
      </c>
      <c r="BG43" s="30" t="s">
        <v>325</v>
      </c>
      <c r="BH43" s="26" t="s">
        <v>180</v>
      </c>
      <c r="BI43" s="30" t="s">
        <v>325</v>
      </c>
      <c r="BJ43" s="30" t="s">
        <v>325</v>
      </c>
      <c r="BK43" s="38" t="s">
        <v>182</v>
      </c>
      <c r="BL43" s="30" t="s">
        <v>325</v>
      </c>
      <c r="BM43" s="30" t="s">
        <v>325</v>
      </c>
      <c r="BN43" s="38" t="s">
        <v>544</v>
      </c>
      <c r="BO43" s="30" t="s">
        <v>325</v>
      </c>
      <c r="BP43" s="30" t="s">
        <v>325</v>
      </c>
      <c r="BQ43" s="26" t="s">
        <v>143</v>
      </c>
      <c r="BR43" s="30" t="s">
        <v>325</v>
      </c>
      <c r="BS43" s="30" t="s">
        <v>325</v>
      </c>
      <c r="BT43" s="38" t="s">
        <v>143</v>
      </c>
      <c r="BU43" s="30"/>
      <c r="BV43" s="30" t="s">
        <v>325</v>
      </c>
      <c r="BW43" s="30" t="s">
        <v>325</v>
      </c>
      <c r="BX43" s="30" t="s">
        <v>325</v>
      </c>
      <c r="BY43" s="63">
        <v>93</v>
      </c>
    </row>
    <row r="44" spans="1:77" ht="24" customHeight="1">
      <c r="A44" s="27">
        <f t="shared" si="1"/>
        <v>33</v>
      </c>
      <c r="B44" s="106" t="s">
        <v>238</v>
      </c>
      <c r="C44" s="86" t="s">
        <v>246</v>
      </c>
      <c r="D44" s="25">
        <v>1974</v>
      </c>
      <c r="E44" s="25">
        <v>2</v>
      </c>
      <c r="F44" s="30" t="s">
        <v>325</v>
      </c>
      <c r="G44" s="30" t="s">
        <v>325</v>
      </c>
      <c r="H44" s="207">
        <f>507.74+2.7</f>
        <v>510.44</v>
      </c>
      <c r="I44" s="207">
        <f>275.4+2.7</f>
        <v>278.09999999999997</v>
      </c>
      <c r="J44" s="190">
        <f>177.2</f>
        <v>177.2</v>
      </c>
      <c r="K44" s="25">
        <v>9</v>
      </c>
      <c r="L44" s="32" t="s">
        <v>24</v>
      </c>
      <c r="M44" s="30" t="s">
        <v>325</v>
      </c>
      <c r="N44" s="26" t="s">
        <v>537</v>
      </c>
      <c r="O44" s="30" t="s">
        <v>325</v>
      </c>
      <c r="P44" s="26" t="s">
        <v>226</v>
      </c>
      <c r="Q44" s="26" t="s">
        <v>547</v>
      </c>
      <c r="R44" s="30" t="s">
        <v>325</v>
      </c>
      <c r="S44" s="30" t="s">
        <v>325</v>
      </c>
      <c r="T44" s="38" t="s">
        <v>143</v>
      </c>
      <c r="U44" s="38" t="s">
        <v>546</v>
      </c>
      <c r="V44" s="30" t="s">
        <v>325</v>
      </c>
      <c r="W44" s="30" t="s">
        <v>325</v>
      </c>
      <c r="X44" s="34" t="s">
        <v>89</v>
      </c>
      <c r="Y44" s="36" t="s">
        <v>547</v>
      </c>
      <c r="Z44" s="30" t="s">
        <v>325</v>
      </c>
      <c r="AA44" s="30" t="s">
        <v>325</v>
      </c>
      <c r="AB44" s="36" t="s">
        <v>232</v>
      </c>
      <c r="AC44" s="26" t="s">
        <v>547</v>
      </c>
      <c r="AD44" s="30" t="s">
        <v>325</v>
      </c>
      <c r="AE44" s="30" t="s">
        <v>325</v>
      </c>
      <c r="AF44" s="38" t="s">
        <v>143</v>
      </c>
      <c r="AG44" s="38" t="s">
        <v>546</v>
      </c>
      <c r="AH44" s="31" t="s">
        <v>325</v>
      </c>
      <c r="AI44" s="31" t="s">
        <v>325</v>
      </c>
      <c r="AJ44" s="38" t="s">
        <v>325</v>
      </c>
      <c r="AK44" s="31" t="s">
        <v>325</v>
      </c>
      <c r="AL44" s="31" t="s">
        <v>325</v>
      </c>
      <c r="AM44" s="38" t="s">
        <v>325</v>
      </c>
      <c r="AN44" s="31" t="s">
        <v>325</v>
      </c>
      <c r="AO44" s="31" t="s">
        <v>325</v>
      </c>
      <c r="AP44" s="38" t="s">
        <v>325</v>
      </c>
      <c r="AQ44" s="31" t="s">
        <v>325</v>
      </c>
      <c r="AR44" s="31" t="s">
        <v>325</v>
      </c>
      <c r="AS44" s="38" t="s">
        <v>325</v>
      </c>
      <c r="AT44" s="31" t="s">
        <v>325</v>
      </c>
      <c r="AU44" s="31" t="s">
        <v>325</v>
      </c>
      <c r="AV44" s="36" t="s">
        <v>235</v>
      </c>
      <c r="AW44" s="30" t="s">
        <v>325</v>
      </c>
      <c r="AX44" s="30" t="s">
        <v>325</v>
      </c>
      <c r="AY44" s="30" t="s">
        <v>143</v>
      </c>
      <c r="AZ44" s="30" t="s">
        <v>325</v>
      </c>
      <c r="BA44" s="30" t="s">
        <v>325</v>
      </c>
      <c r="BB44" s="36" t="s">
        <v>178</v>
      </c>
      <c r="BC44" s="30" t="s">
        <v>325</v>
      </c>
      <c r="BD44" s="25">
        <v>35</v>
      </c>
      <c r="BE44" s="36" t="s">
        <v>182</v>
      </c>
      <c r="BF44" s="30" t="s">
        <v>325</v>
      </c>
      <c r="BG44" s="25">
        <v>35</v>
      </c>
      <c r="BH44" s="36" t="s">
        <v>180</v>
      </c>
      <c r="BI44" s="25">
        <v>2009</v>
      </c>
      <c r="BJ44" s="25">
        <v>35</v>
      </c>
      <c r="BK44" s="38" t="s">
        <v>182</v>
      </c>
      <c r="BL44" s="30" t="s">
        <v>325</v>
      </c>
      <c r="BM44" s="30" t="s">
        <v>325</v>
      </c>
      <c r="BN44" s="38" t="s">
        <v>544</v>
      </c>
      <c r="BO44" s="30" t="s">
        <v>325</v>
      </c>
      <c r="BP44" s="30" t="s">
        <v>325</v>
      </c>
      <c r="BQ44" s="36" t="s">
        <v>143</v>
      </c>
      <c r="BR44" s="30" t="s">
        <v>325</v>
      </c>
      <c r="BS44" s="30" t="s">
        <v>325</v>
      </c>
      <c r="BT44" s="38" t="s">
        <v>143</v>
      </c>
      <c r="BU44" s="30"/>
      <c r="BV44" s="30" t="s">
        <v>325</v>
      </c>
      <c r="BW44" s="25">
        <v>40</v>
      </c>
      <c r="BX44" s="25" t="s">
        <v>325</v>
      </c>
      <c r="BY44" s="61">
        <v>93</v>
      </c>
    </row>
    <row r="45" spans="1:77" ht="24" customHeight="1">
      <c r="A45" s="27">
        <f t="shared" si="1"/>
        <v>34</v>
      </c>
      <c r="B45" s="106" t="s">
        <v>238</v>
      </c>
      <c r="C45" s="88" t="s">
        <v>315</v>
      </c>
      <c r="D45" s="29">
        <v>1974</v>
      </c>
      <c r="E45" s="29">
        <v>2</v>
      </c>
      <c r="F45" s="30" t="s">
        <v>325</v>
      </c>
      <c r="G45" s="30" t="s">
        <v>395</v>
      </c>
      <c r="H45" s="207">
        <f>381.4-0.4</f>
        <v>381</v>
      </c>
      <c r="I45" s="208">
        <f>347.7-0.4</f>
        <v>347.3</v>
      </c>
      <c r="J45" s="192" t="s">
        <v>325</v>
      </c>
      <c r="K45" s="29">
        <v>8</v>
      </c>
      <c r="L45" s="32" t="s">
        <v>53</v>
      </c>
      <c r="M45" s="30" t="s">
        <v>325</v>
      </c>
      <c r="N45" s="26" t="s">
        <v>537</v>
      </c>
      <c r="O45" s="30" t="s">
        <v>325</v>
      </c>
      <c r="P45" s="26" t="s">
        <v>226</v>
      </c>
      <c r="Q45" s="38" t="s">
        <v>546</v>
      </c>
      <c r="R45" s="30" t="s">
        <v>325</v>
      </c>
      <c r="S45" s="30" t="s">
        <v>325</v>
      </c>
      <c r="T45" s="38" t="s">
        <v>143</v>
      </c>
      <c r="U45" s="38" t="s">
        <v>546</v>
      </c>
      <c r="V45" s="30" t="s">
        <v>325</v>
      </c>
      <c r="W45" s="30" t="s">
        <v>325</v>
      </c>
      <c r="X45" s="34" t="s">
        <v>89</v>
      </c>
      <c r="Y45" s="38" t="s">
        <v>547</v>
      </c>
      <c r="Z45" s="30" t="s">
        <v>325</v>
      </c>
      <c r="AA45" s="30" t="s">
        <v>325</v>
      </c>
      <c r="AB45" s="36" t="s">
        <v>232</v>
      </c>
      <c r="AC45" s="26" t="s">
        <v>547</v>
      </c>
      <c r="AD45" s="30" t="s">
        <v>325</v>
      </c>
      <c r="AE45" s="30" t="s">
        <v>325</v>
      </c>
      <c r="AF45" s="38" t="s">
        <v>143</v>
      </c>
      <c r="AG45" s="38" t="s">
        <v>546</v>
      </c>
      <c r="AH45" s="31" t="s">
        <v>325</v>
      </c>
      <c r="AI45" s="31" t="s">
        <v>325</v>
      </c>
      <c r="AJ45" s="38" t="s">
        <v>325</v>
      </c>
      <c r="AK45" s="31" t="s">
        <v>325</v>
      </c>
      <c r="AL45" s="31" t="s">
        <v>325</v>
      </c>
      <c r="AM45" s="38" t="s">
        <v>325</v>
      </c>
      <c r="AN45" s="31" t="s">
        <v>325</v>
      </c>
      <c r="AO45" s="31" t="s">
        <v>325</v>
      </c>
      <c r="AP45" s="38" t="s">
        <v>325</v>
      </c>
      <c r="AQ45" s="31" t="s">
        <v>325</v>
      </c>
      <c r="AR45" s="31" t="s">
        <v>325</v>
      </c>
      <c r="AS45" s="38" t="s">
        <v>325</v>
      </c>
      <c r="AT45" s="31" t="s">
        <v>325</v>
      </c>
      <c r="AU45" s="31" t="s">
        <v>325</v>
      </c>
      <c r="AV45" s="36" t="s">
        <v>235</v>
      </c>
      <c r="AW45" s="30" t="s">
        <v>325</v>
      </c>
      <c r="AX45" s="30" t="s">
        <v>325</v>
      </c>
      <c r="AY45" s="30" t="s">
        <v>143</v>
      </c>
      <c r="AZ45" s="30" t="s">
        <v>325</v>
      </c>
      <c r="BA45" s="30" t="s">
        <v>325</v>
      </c>
      <c r="BB45" s="36" t="s">
        <v>196</v>
      </c>
      <c r="BC45" s="30" t="s">
        <v>325</v>
      </c>
      <c r="BD45" s="30" t="s">
        <v>325</v>
      </c>
      <c r="BE45" s="36" t="s">
        <v>182</v>
      </c>
      <c r="BF45" s="30" t="s">
        <v>325</v>
      </c>
      <c r="BG45" s="30" t="s">
        <v>325</v>
      </c>
      <c r="BH45" s="36" t="s">
        <v>180</v>
      </c>
      <c r="BI45" s="30" t="s">
        <v>325</v>
      </c>
      <c r="BJ45" s="30" t="s">
        <v>325</v>
      </c>
      <c r="BK45" s="38" t="s">
        <v>182</v>
      </c>
      <c r="BL45" s="30" t="s">
        <v>325</v>
      </c>
      <c r="BM45" s="30" t="s">
        <v>325</v>
      </c>
      <c r="BN45" s="38" t="s">
        <v>544</v>
      </c>
      <c r="BO45" s="30" t="s">
        <v>325</v>
      </c>
      <c r="BP45" s="30" t="s">
        <v>325</v>
      </c>
      <c r="BQ45" s="36" t="s">
        <v>143</v>
      </c>
      <c r="BR45" s="30" t="s">
        <v>325</v>
      </c>
      <c r="BS45" s="30" t="s">
        <v>325</v>
      </c>
      <c r="BT45" s="38" t="s">
        <v>143</v>
      </c>
      <c r="BU45" s="30"/>
      <c r="BV45" s="30" t="s">
        <v>325</v>
      </c>
      <c r="BW45" s="30" t="s">
        <v>325</v>
      </c>
      <c r="BX45" s="25" t="s">
        <v>325</v>
      </c>
      <c r="BY45" s="61">
        <v>100</v>
      </c>
    </row>
    <row r="46" spans="1:77" ht="24" customHeight="1">
      <c r="A46" s="27">
        <f t="shared" si="1"/>
        <v>35</v>
      </c>
      <c r="B46" s="106" t="s">
        <v>238</v>
      </c>
      <c r="C46" s="91" t="s">
        <v>453</v>
      </c>
      <c r="D46" s="47">
        <v>1975</v>
      </c>
      <c r="E46" s="189">
        <v>2</v>
      </c>
      <c r="F46" s="189">
        <v>12</v>
      </c>
      <c r="G46" s="30" t="s">
        <v>8</v>
      </c>
      <c r="H46" s="209">
        <f>712.7+7</f>
        <v>719.7</v>
      </c>
      <c r="I46" s="209">
        <f>644.1+7</f>
        <v>651.1</v>
      </c>
      <c r="J46" s="191">
        <f>39.2</f>
        <v>39.2</v>
      </c>
      <c r="K46" s="47">
        <v>15</v>
      </c>
      <c r="L46" s="32" t="s">
        <v>77</v>
      </c>
      <c r="M46" s="30" t="s">
        <v>325</v>
      </c>
      <c r="N46" s="26" t="s">
        <v>537</v>
      </c>
      <c r="O46" s="30" t="s">
        <v>325</v>
      </c>
      <c r="P46" s="26" t="s">
        <v>226</v>
      </c>
      <c r="Q46" s="38" t="s">
        <v>546</v>
      </c>
      <c r="R46" s="30" t="s">
        <v>325</v>
      </c>
      <c r="S46" s="30" t="s">
        <v>325</v>
      </c>
      <c r="T46" s="38" t="s">
        <v>143</v>
      </c>
      <c r="U46" s="38" t="s">
        <v>546</v>
      </c>
      <c r="V46" s="30" t="s">
        <v>325</v>
      </c>
      <c r="W46" s="30" t="s">
        <v>325</v>
      </c>
      <c r="X46" s="34" t="s">
        <v>89</v>
      </c>
      <c r="Y46" s="38" t="s">
        <v>143</v>
      </c>
      <c r="Z46" s="30" t="s">
        <v>325</v>
      </c>
      <c r="AA46" s="30" t="s">
        <v>325</v>
      </c>
      <c r="AB46" s="36" t="s">
        <v>232</v>
      </c>
      <c r="AC46" s="26" t="s">
        <v>547</v>
      </c>
      <c r="AD46" s="32">
        <v>2006</v>
      </c>
      <c r="AE46" s="30" t="s">
        <v>325</v>
      </c>
      <c r="AF46" s="38" t="s">
        <v>143</v>
      </c>
      <c r="AG46" s="38" t="s">
        <v>546</v>
      </c>
      <c r="AH46" s="31" t="s">
        <v>325</v>
      </c>
      <c r="AI46" s="31" t="s">
        <v>325</v>
      </c>
      <c r="AJ46" s="38" t="s">
        <v>325</v>
      </c>
      <c r="AK46" s="31" t="s">
        <v>325</v>
      </c>
      <c r="AL46" s="31" t="s">
        <v>325</v>
      </c>
      <c r="AM46" s="38" t="s">
        <v>325</v>
      </c>
      <c r="AN46" s="31" t="s">
        <v>325</v>
      </c>
      <c r="AO46" s="31" t="s">
        <v>325</v>
      </c>
      <c r="AP46" s="38" t="s">
        <v>325</v>
      </c>
      <c r="AQ46" s="31" t="s">
        <v>325</v>
      </c>
      <c r="AR46" s="31" t="s">
        <v>325</v>
      </c>
      <c r="AS46" s="38" t="s">
        <v>325</v>
      </c>
      <c r="AT46" s="31" t="s">
        <v>325</v>
      </c>
      <c r="AU46" s="31" t="s">
        <v>325</v>
      </c>
      <c r="AV46" s="36" t="s">
        <v>235</v>
      </c>
      <c r="AW46" s="30">
        <v>2012</v>
      </c>
      <c r="AX46" s="30" t="s">
        <v>325</v>
      </c>
      <c r="AY46" s="30" t="s">
        <v>143</v>
      </c>
      <c r="AZ46" s="30" t="s">
        <v>325</v>
      </c>
      <c r="BA46" s="30" t="s">
        <v>325</v>
      </c>
      <c r="BB46" s="38" t="s">
        <v>178</v>
      </c>
      <c r="BC46" s="30" t="s">
        <v>325</v>
      </c>
      <c r="BD46" s="30" t="s">
        <v>325</v>
      </c>
      <c r="BE46" s="26" t="s">
        <v>179</v>
      </c>
      <c r="BF46" s="30" t="s">
        <v>325</v>
      </c>
      <c r="BG46" s="30" t="s">
        <v>325</v>
      </c>
      <c r="BH46" s="26" t="s">
        <v>180</v>
      </c>
      <c r="BI46" s="30" t="s">
        <v>325</v>
      </c>
      <c r="BJ46" s="30" t="s">
        <v>325</v>
      </c>
      <c r="BK46" s="38" t="s">
        <v>182</v>
      </c>
      <c r="BL46" s="30" t="s">
        <v>325</v>
      </c>
      <c r="BM46" s="30" t="s">
        <v>325</v>
      </c>
      <c r="BN46" s="38" t="s">
        <v>544</v>
      </c>
      <c r="BO46" s="30" t="s">
        <v>325</v>
      </c>
      <c r="BP46" s="30" t="s">
        <v>325</v>
      </c>
      <c r="BQ46" s="26" t="s">
        <v>143</v>
      </c>
      <c r="BR46" s="30" t="s">
        <v>325</v>
      </c>
      <c r="BS46" s="30" t="s">
        <v>325</v>
      </c>
      <c r="BT46" s="38" t="s">
        <v>143</v>
      </c>
      <c r="BU46" s="30"/>
      <c r="BV46" s="30" t="s">
        <v>325</v>
      </c>
      <c r="BW46" s="30" t="s">
        <v>325</v>
      </c>
      <c r="BX46" s="94" t="s">
        <v>325</v>
      </c>
      <c r="BY46" s="63">
        <v>76</v>
      </c>
    </row>
    <row r="47" spans="1:77" ht="24" customHeight="1">
      <c r="A47" s="27">
        <f t="shared" si="1"/>
        <v>36</v>
      </c>
      <c r="B47" s="106" t="s">
        <v>238</v>
      </c>
      <c r="C47" s="88" t="s">
        <v>290</v>
      </c>
      <c r="D47" s="29">
        <v>1975</v>
      </c>
      <c r="E47" s="29">
        <v>2</v>
      </c>
      <c r="F47" s="29">
        <v>1493</v>
      </c>
      <c r="G47" s="30" t="s">
        <v>370</v>
      </c>
      <c r="H47" s="207">
        <f>781.5+4.2</f>
        <v>785.7</v>
      </c>
      <c r="I47" s="208">
        <f>718.5+4.2</f>
        <v>722.7</v>
      </c>
      <c r="J47" s="192" t="s">
        <v>325</v>
      </c>
      <c r="K47" s="29">
        <v>16</v>
      </c>
      <c r="L47" s="32" t="s">
        <v>23</v>
      </c>
      <c r="M47" s="30" t="s">
        <v>325</v>
      </c>
      <c r="N47" s="26" t="s">
        <v>537</v>
      </c>
      <c r="O47" s="30" t="s">
        <v>325</v>
      </c>
      <c r="P47" s="26" t="s">
        <v>226</v>
      </c>
      <c r="Q47" s="38" t="s">
        <v>547</v>
      </c>
      <c r="R47" s="30" t="s">
        <v>325</v>
      </c>
      <c r="S47" s="30" t="s">
        <v>325</v>
      </c>
      <c r="T47" s="38" t="s">
        <v>143</v>
      </c>
      <c r="U47" s="38" t="s">
        <v>546</v>
      </c>
      <c r="V47" s="30" t="s">
        <v>325</v>
      </c>
      <c r="W47" s="30" t="s">
        <v>325</v>
      </c>
      <c r="X47" s="34" t="s">
        <v>89</v>
      </c>
      <c r="Y47" s="36" t="s">
        <v>547</v>
      </c>
      <c r="Z47" s="30" t="s">
        <v>325</v>
      </c>
      <c r="AA47" s="30" t="s">
        <v>325</v>
      </c>
      <c r="AB47" s="36" t="s">
        <v>232</v>
      </c>
      <c r="AC47" s="26" t="s">
        <v>547</v>
      </c>
      <c r="AD47" s="30" t="s">
        <v>325</v>
      </c>
      <c r="AE47" s="30" t="s">
        <v>325</v>
      </c>
      <c r="AF47" s="38" t="s">
        <v>143</v>
      </c>
      <c r="AG47" s="38" t="s">
        <v>546</v>
      </c>
      <c r="AH47" s="31" t="s">
        <v>325</v>
      </c>
      <c r="AI47" s="31" t="s">
        <v>325</v>
      </c>
      <c r="AJ47" s="38" t="s">
        <v>325</v>
      </c>
      <c r="AK47" s="31" t="s">
        <v>325</v>
      </c>
      <c r="AL47" s="31" t="s">
        <v>325</v>
      </c>
      <c r="AM47" s="38" t="s">
        <v>325</v>
      </c>
      <c r="AN47" s="31" t="s">
        <v>325</v>
      </c>
      <c r="AO47" s="31" t="s">
        <v>325</v>
      </c>
      <c r="AP47" s="38" t="s">
        <v>325</v>
      </c>
      <c r="AQ47" s="31" t="s">
        <v>325</v>
      </c>
      <c r="AR47" s="31" t="s">
        <v>325</v>
      </c>
      <c r="AS47" s="38" t="s">
        <v>325</v>
      </c>
      <c r="AT47" s="31" t="s">
        <v>325</v>
      </c>
      <c r="AU47" s="31" t="s">
        <v>325</v>
      </c>
      <c r="AV47" s="36" t="s">
        <v>235</v>
      </c>
      <c r="AW47" s="30" t="s">
        <v>325</v>
      </c>
      <c r="AX47" s="30" t="s">
        <v>325</v>
      </c>
      <c r="AY47" s="30" t="s">
        <v>143</v>
      </c>
      <c r="AZ47" s="30" t="s">
        <v>325</v>
      </c>
      <c r="BA47" s="30" t="s">
        <v>325</v>
      </c>
      <c r="BB47" s="36" t="s">
        <v>211</v>
      </c>
      <c r="BC47" s="30" t="s">
        <v>325</v>
      </c>
      <c r="BD47" s="25">
        <v>40</v>
      </c>
      <c r="BE47" s="36" t="s">
        <v>543</v>
      </c>
      <c r="BF47" s="30" t="s">
        <v>325</v>
      </c>
      <c r="BG47" s="25">
        <v>35</v>
      </c>
      <c r="BH47" s="36" t="s">
        <v>180</v>
      </c>
      <c r="BI47" s="25">
        <v>2011</v>
      </c>
      <c r="BJ47" s="25">
        <v>40</v>
      </c>
      <c r="BK47" s="38" t="s">
        <v>182</v>
      </c>
      <c r="BL47" s="30" t="s">
        <v>325</v>
      </c>
      <c r="BM47" s="30" t="s">
        <v>325</v>
      </c>
      <c r="BN47" s="38" t="s">
        <v>544</v>
      </c>
      <c r="BO47" s="30" t="s">
        <v>325</v>
      </c>
      <c r="BP47" s="30" t="s">
        <v>325</v>
      </c>
      <c r="BQ47" s="36" t="s">
        <v>143</v>
      </c>
      <c r="BR47" s="30" t="s">
        <v>325</v>
      </c>
      <c r="BS47" s="30" t="s">
        <v>325</v>
      </c>
      <c r="BT47" s="38" t="s">
        <v>143</v>
      </c>
      <c r="BU47" s="30"/>
      <c r="BV47" s="30" t="s">
        <v>325</v>
      </c>
      <c r="BW47" s="30" t="s">
        <v>325</v>
      </c>
      <c r="BX47" s="25" t="s">
        <v>121</v>
      </c>
      <c r="BY47" s="61">
        <v>99</v>
      </c>
    </row>
    <row r="48" spans="1:77" ht="24" customHeight="1">
      <c r="A48" s="27">
        <f t="shared" si="1"/>
        <v>37</v>
      </c>
      <c r="B48" s="106" t="s">
        <v>238</v>
      </c>
      <c r="C48" s="87" t="s">
        <v>241</v>
      </c>
      <c r="D48" s="25">
        <v>1975</v>
      </c>
      <c r="E48" s="25">
        <v>2</v>
      </c>
      <c r="F48" s="25">
        <v>220975</v>
      </c>
      <c r="G48" s="30" t="s">
        <v>327</v>
      </c>
      <c r="H48" s="207">
        <v>385.7</v>
      </c>
      <c r="I48" s="207">
        <v>373.7</v>
      </c>
      <c r="J48" s="190" t="s">
        <v>325</v>
      </c>
      <c r="K48" s="25">
        <v>8</v>
      </c>
      <c r="L48" s="32" t="s">
        <v>21</v>
      </c>
      <c r="M48" s="30" t="s">
        <v>325</v>
      </c>
      <c r="N48" s="26" t="s">
        <v>537</v>
      </c>
      <c r="O48" s="30" t="s">
        <v>325</v>
      </c>
      <c r="P48" s="26" t="s">
        <v>226</v>
      </c>
      <c r="Q48" s="38" t="s">
        <v>546</v>
      </c>
      <c r="R48" s="30">
        <v>2013</v>
      </c>
      <c r="S48" s="30" t="s">
        <v>325</v>
      </c>
      <c r="T48" s="38" t="s">
        <v>143</v>
      </c>
      <c r="U48" s="38" t="s">
        <v>546</v>
      </c>
      <c r="V48" s="30" t="s">
        <v>325</v>
      </c>
      <c r="W48" s="30" t="s">
        <v>325</v>
      </c>
      <c r="X48" s="34" t="s">
        <v>89</v>
      </c>
      <c r="Y48" s="38" t="s">
        <v>547</v>
      </c>
      <c r="Z48" s="30" t="s">
        <v>325</v>
      </c>
      <c r="AA48" s="30" t="s">
        <v>325</v>
      </c>
      <c r="AB48" s="36" t="s">
        <v>232</v>
      </c>
      <c r="AC48" s="26" t="s">
        <v>547</v>
      </c>
      <c r="AD48" s="30" t="s">
        <v>325</v>
      </c>
      <c r="AE48" s="30" t="s">
        <v>325</v>
      </c>
      <c r="AF48" s="38" t="s">
        <v>143</v>
      </c>
      <c r="AG48" s="38" t="s">
        <v>546</v>
      </c>
      <c r="AH48" s="31" t="s">
        <v>325</v>
      </c>
      <c r="AI48" s="31" t="s">
        <v>325</v>
      </c>
      <c r="AJ48" s="38" t="s">
        <v>325</v>
      </c>
      <c r="AK48" s="31" t="s">
        <v>325</v>
      </c>
      <c r="AL48" s="31" t="s">
        <v>325</v>
      </c>
      <c r="AM48" s="38" t="s">
        <v>325</v>
      </c>
      <c r="AN48" s="31" t="s">
        <v>325</v>
      </c>
      <c r="AO48" s="31" t="s">
        <v>325</v>
      </c>
      <c r="AP48" s="38" t="s">
        <v>325</v>
      </c>
      <c r="AQ48" s="31" t="s">
        <v>325</v>
      </c>
      <c r="AR48" s="31" t="s">
        <v>325</v>
      </c>
      <c r="AS48" s="38" t="s">
        <v>325</v>
      </c>
      <c r="AT48" s="31" t="s">
        <v>325</v>
      </c>
      <c r="AU48" s="31" t="s">
        <v>325</v>
      </c>
      <c r="AV48" s="36" t="s">
        <v>235</v>
      </c>
      <c r="AW48" s="30" t="s">
        <v>325</v>
      </c>
      <c r="AX48" s="30" t="s">
        <v>325</v>
      </c>
      <c r="AY48" s="30" t="s">
        <v>143</v>
      </c>
      <c r="AZ48" s="30" t="s">
        <v>325</v>
      </c>
      <c r="BA48" s="30" t="s">
        <v>325</v>
      </c>
      <c r="BB48" s="36" t="s">
        <v>178</v>
      </c>
      <c r="BC48" s="30" t="s">
        <v>325</v>
      </c>
      <c r="BD48" s="30" t="s">
        <v>325</v>
      </c>
      <c r="BE48" s="36" t="s">
        <v>179</v>
      </c>
      <c r="BF48" s="30" t="s">
        <v>325</v>
      </c>
      <c r="BG48" s="30" t="s">
        <v>325</v>
      </c>
      <c r="BH48" s="36" t="s">
        <v>180</v>
      </c>
      <c r="BI48" s="30" t="s">
        <v>325</v>
      </c>
      <c r="BJ48" s="30" t="s">
        <v>325</v>
      </c>
      <c r="BK48" s="36" t="s">
        <v>179</v>
      </c>
      <c r="BL48" s="30" t="s">
        <v>325</v>
      </c>
      <c r="BM48" s="30" t="s">
        <v>325</v>
      </c>
      <c r="BN48" s="38" t="s">
        <v>544</v>
      </c>
      <c r="BO48" s="30" t="s">
        <v>325</v>
      </c>
      <c r="BP48" s="30" t="s">
        <v>325</v>
      </c>
      <c r="BQ48" s="36" t="s">
        <v>183</v>
      </c>
      <c r="BR48" s="30" t="s">
        <v>325</v>
      </c>
      <c r="BS48" s="30" t="s">
        <v>325</v>
      </c>
      <c r="BT48" s="30" t="s">
        <v>541</v>
      </c>
      <c r="BU48" s="30"/>
      <c r="BV48" s="30" t="s">
        <v>325</v>
      </c>
      <c r="BW48" s="30" t="s">
        <v>325</v>
      </c>
      <c r="BX48" s="25" t="s">
        <v>325</v>
      </c>
      <c r="BY48" s="61">
        <v>99</v>
      </c>
    </row>
    <row r="49" spans="1:77" ht="24" customHeight="1">
      <c r="A49" s="27">
        <f t="shared" si="0"/>
        <v>38</v>
      </c>
      <c r="B49" s="106" t="s">
        <v>238</v>
      </c>
      <c r="C49" s="34" t="s">
        <v>442</v>
      </c>
      <c r="D49" s="37" t="s">
        <v>325</v>
      </c>
      <c r="E49" s="32">
        <v>2</v>
      </c>
      <c r="F49" s="30" t="s">
        <v>325</v>
      </c>
      <c r="G49" s="30" t="s">
        <v>325</v>
      </c>
      <c r="H49" s="207">
        <v>990.2</v>
      </c>
      <c r="I49" s="215">
        <v>905</v>
      </c>
      <c r="J49" s="190" t="s">
        <v>325</v>
      </c>
      <c r="K49" s="32">
        <v>22</v>
      </c>
      <c r="L49" s="32" t="s">
        <v>66</v>
      </c>
      <c r="M49" s="30" t="s">
        <v>325</v>
      </c>
      <c r="N49" s="26" t="s">
        <v>537</v>
      </c>
      <c r="O49" s="30" t="s">
        <v>325</v>
      </c>
      <c r="P49" s="26" t="s">
        <v>226</v>
      </c>
      <c r="Q49" s="38" t="s">
        <v>547</v>
      </c>
      <c r="R49" s="197" t="s">
        <v>325</v>
      </c>
      <c r="S49" s="30" t="s">
        <v>325</v>
      </c>
      <c r="T49" s="38" t="s">
        <v>143</v>
      </c>
      <c r="U49" s="38" t="s">
        <v>546</v>
      </c>
      <c r="V49" s="30" t="s">
        <v>325</v>
      </c>
      <c r="W49" s="30" t="s">
        <v>325</v>
      </c>
      <c r="X49" s="34" t="s">
        <v>89</v>
      </c>
      <c r="Y49" s="38" t="s">
        <v>547</v>
      </c>
      <c r="Z49" s="30">
        <v>2007</v>
      </c>
      <c r="AA49" s="30" t="s">
        <v>325</v>
      </c>
      <c r="AB49" s="36" t="s">
        <v>232</v>
      </c>
      <c r="AC49" s="26" t="s">
        <v>547</v>
      </c>
      <c r="AD49" s="39">
        <v>2007</v>
      </c>
      <c r="AE49" s="30" t="s">
        <v>325</v>
      </c>
      <c r="AF49" s="38" t="s">
        <v>143</v>
      </c>
      <c r="AG49" s="38" t="s">
        <v>546</v>
      </c>
      <c r="AH49" s="31" t="s">
        <v>325</v>
      </c>
      <c r="AI49" s="31" t="s">
        <v>325</v>
      </c>
      <c r="AJ49" s="38" t="s">
        <v>325</v>
      </c>
      <c r="AK49" s="31" t="s">
        <v>325</v>
      </c>
      <c r="AL49" s="31" t="s">
        <v>325</v>
      </c>
      <c r="AM49" s="38" t="s">
        <v>325</v>
      </c>
      <c r="AN49" s="31" t="s">
        <v>325</v>
      </c>
      <c r="AO49" s="31" t="s">
        <v>325</v>
      </c>
      <c r="AP49" s="38" t="s">
        <v>325</v>
      </c>
      <c r="AQ49" s="31" t="s">
        <v>325</v>
      </c>
      <c r="AR49" s="31" t="s">
        <v>325</v>
      </c>
      <c r="AS49" s="38" t="s">
        <v>325</v>
      </c>
      <c r="AT49" s="31" t="s">
        <v>325</v>
      </c>
      <c r="AU49" s="31" t="s">
        <v>325</v>
      </c>
      <c r="AV49" s="36" t="s">
        <v>235</v>
      </c>
      <c r="AW49" s="30">
        <v>2007</v>
      </c>
      <c r="AX49" s="30" t="s">
        <v>325</v>
      </c>
      <c r="AY49" s="30" t="s">
        <v>143</v>
      </c>
      <c r="AZ49" s="30" t="s">
        <v>325</v>
      </c>
      <c r="BA49" s="30" t="s">
        <v>325</v>
      </c>
      <c r="BB49" s="64" t="s">
        <v>236</v>
      </c>
      <c r="BC49" s="39">
        <v>2007</v>
      </c>
      <c r="BD49" s="30" t="s">
        <v>325</v>
      </c>
      <c r="BE49" s="64" t="s">
        <v>182</v>
      </c>
      <c r="BF49" s="30" t="s">
        <v>325</v>
      </c>
      <c r="BG49" s="30" t="s">
        <v>325</v>
      </c>
      <c r="BH49" s="64" t="s">
        <v>229</v>
      </c>
      <c r="BI49" s="39">
        <v>2007</v>
      </c>
      <c r="BJ49" s="30" t="s">
        <v>325</v>
      </c>
      <c r="BK49" s="38" t="s">
        <v>182</v>
      </c>
      <c r="BL49" s="30" t="s">
        <v>325</v>
      </c>
      <c r="BM49" s="30" t="s">
        <v>325</v>
      </c>
      <c r="BN49" s="38" t="s">
        <v>544</v>
      </c>
      <c r="BO49" s="30" t="s">
        <v>325</v>
      </c>
      <c r="BP49" s="30" t="s">
        <v>325</v>
      </c>
      <c r="BQ49" s="36" t="s">
        <v>183</v>
      </c>
      <c r="BR49" s="30" t="s">
        <v>325</v>
      </c>
      <c r="BS49" s="30" t="s">
        <v>325</v>
      </c>
      <c r="BT49" s="149" t="s">
        <v>541</v>
      </c>
      <c r="BU49" s="149"/>
      <c r="BV49" s="39">
        <v>2008</v>
      </c>
      <c r="BW49" s="30" t="s">
        <v>325</v>
      </c>
      <c r="BX49" s="30" t="s">
        <v>325</v>
      </c>
      <c r="BY49" s="66">
        <v>75</v>
      </c>
    </row>
    <row r="50" spans="1:77" ht="24" customHeight="1">
      <c r="A50" s="27">
        <f t="shared" si="0"/>
        <v>39</v>
      </c>
      <c r="B50" s="106" t="s">
        <v>238</v>
      </c>
      <c r="C50" s="90" t="s">
        <v>452</v>
      </c>
      <c r="D50" s="32">
        <v>1975</v>
      </c>
      <c r="E50" s="32">
        <v>2</v>
      </c>
      <c r="F50" s="30" t="s">
        <v>325</v>
      </c>
      <c r="G50" s="30" t="s">
        <v>0</v>
      </c>
      <c r="H50" s="207">
        <v>960.9</v>
      </c>
      <c r="I50" s="215">
        <v>875.7</v>
      </c>
      <c r="J50" s="190" t="s">
        <v>325</v>
      </c>
      <c r="K50" s="32">
        <v>22</v>
      </c>
      <c r="L50" s="32" t="s">
        <v>68</v>
      </c>
      <c r="M50" s="30" t="s">
        <v>325</v>
      </c>
      <c r="N50" s="26" t="s">
        <v>537</v>
      </c>
      <c r="O50" s="30" t="s">
        <v>325</v>
      </c>
      <c r="P50" s="26" t="s">
        <v>226</v>
      </c>
      <c r="Q50" s="38" t="s">
        <v>547</v>
      </c>
      <c r="R50" s="197" t="s">
        <v>325</v>
      </c>
      <c r="S50" s="30" t="s">
        <v>325</v>
      </c>
      <c r="T50" s="38" t="s">
        <v>143</v>
      </c>
      <c r="U50" s="38" t="s">
        <v>546</v>
      </c>
      <c r="V50" s="30" t="s">
        <v>325</v>
      </c>
      <c r="W50" s="30" t="s">
        <v>325</v>
      </c>
      <c r="X50" s="34" t="s">
        <v>89</v>
      </c>
      <c r="Y50" s="38" t="s">
        <v>143</v>
      </c>
      <c r="Z50" s="30">
        <v>2007</v>
      </c>
      <c r="AA50" s="30" t="s">
        <v>325</v>
      </c>
      <c r="AB50" s="36" t="s">
        <v>232</v>
      </c>
      <c r="AC50" s="26" t="s">
        <v>547</v>
      </c>
      <c r="AD50" s="30">
        <v>2007</v>
      </c>
      <c r="AE50" s="30" t="s">
        <v>325</v>
      </c>
      <c r="AF50" s="38" t="s">
        <v>143</v>
      </c>
      <c r="AG50" s="38" t="s">
        <v>546</v>
      </c>
      <c r="AH50" s="31" t="s">
        <v>325</v>
      </c>
      <c r="AI50" s="31" t="s">
        <v>325</v>
      </c>
      <c r="AJ50" s="38" t="s">
        <v>325</v>
      </c>
      <c r="AK50" s="31" t="s">
        <v>325</v>
      </c>
      <c r="AL50" s="31" t="s">
        <v>325</v>
      </c>
      <c r="AM50" s="38" t="s">
        <v>325</v>
      </c>
      <c r="AN50" s="31" t="s">
        <v>325</v>
      </c>
      <c r="AO50" s="31" t="s">
        <v>325</v>
      </c>
      <c r="AP50" s="38" t="s">
        <v>325</v>
      </c>
      <c r="AQ50" s="31" t="s">
        <v>325</v>
      </c>
      <c r="AR50" s="31" t="s">
        <v>325</v>
      </c>
      <c r="AS50" s="38" t="s">
        <v>325</v>
      </c>
      <c r="AT50" s="31" t="s">
        <v>325</v>
      </c>
      <c r="AU50" s="31" t="s">
        <v>325</v>
      </c>
      <c r="AV50" s="36" t="s">
        <v>235</v>
      </c>
      <c r="AW50" s="30" t="s">
        <v>325</v>
      </c>
      <c r="AX50" s="30" t="s">
        <v>325</v>
      </c>
      <c r="AY50" s="30" t="s">
        <v>143</v>
      </c>
      <c r="AZ50" s="30" t="s">
        <v>325</v>
      </c>
      <c r="BA50" s="30" t="s">
        <v>325</v>
      </c>
      <c r="BB50" s="64" t="s">
        <v>178</v>
      </c>
      <c r="BC50" s="30" t="s">
        <v>325</v>
      </c>
      <c r="BD50" s="39">
        <v>5</v>
      </c>
      <c r="BE50" s="64" t="s">
        <v>182</v>
      </c>
      <c r="BF50" s="30" t="s">
        <v>325</v>
      </c>
      <c r="BG50" s="39">
        <v>5</v>
      </c>
      <c r="BH50" s="64" t="s">
        <v>229</v>
      </c>
      <c r="BI50" s="30" t="s">
        <v>325</v>
      </c>
      <c r="BJ50" s="39">
        <v>5</v>
      </c>
      <c r="BK50" s="38" t="s">
        <v>182</v>
      </c>
      <c r="BL50" s="30" t="s">
        <v>325</v>
      </c>
      <c r="BM50" s="30" t="s">
        <v>325</v>
      </c>
      <c r="BN50" s="38" t="s">
        <v>544</v>
      </c>
      <c r="BO50" s="30" t="s">
        <v>325</v>
      </c>
      <c r="BP50" s="30" t="s">
        <v>325</v>
      </c>
      <c r="BQ50" s="36" t="s">
        <v>183</v>
      </c>
      <c r="BR50" s="30" t="s">
        <v>325</v>
      </c>
      <c r="BS50" s="30" t="s">
        <v>325</v>
      </c>
      <c r="BT50" s="30" t="s">
        <v>541</v>
      </c>
      <c r="BU50" s="30"/>
      <c r="BV50" s="30" t="s">
        <v>325</v>
      </c>
      <c r="BW50" s="30" t="s">
        <v>325</v>
      </c>
      <c r="BX50" s="95" t="s">
        <v>108</v>
      </c>
      <c r="BY50" s="66">
        <v>83</v>
      </c>
    </row>
    <row r="51" spans="1:77" ht="24" customHeight="1">
      <c r="A51" s="27">
        <f>A50+1</f>
        <v>40</v>
      </c>
      <c r="B51" s="106" t="s">
        <v>238</v>
      </c>
      <c r="C51" s="87" t="s">
        <v>428</v>
      </c>
      <c r="D51" s="25">
        <v>1975</v>
      </c>
      <c r="E51" s="25">
        <v>2</v>
      </c>
      <c r="F51" s="30" t="s">
        <v>325</v>
      </c>
      <c r="G51" s="30" t="s">
        <v>400</v>
      </c>
      <c r="H51" s="207">
        <v>970.9</v>
      </c>
      <c r="I51" s="207">
        <v>888.7</v>
      </c>
      <c r="J51" s="193" t="s">
        <v>325</v>
      </c>
      <c r="K51" s="25">
        <v>22</v>
      </c>
      <c r="L51" s="25" t="s">
        <v>57</v>
      </c>
      <c r="M51" s="30" t="s">
        <v>325</v>
      </c>
      <c r="N51" s="26" t="s">
        <v>537</v>
      </c>
      <c r="O51" s="30" t="s">
        <v>325</v>
      </c>
      <c r="P51" s="26" t="s">
        <v>226</v>
      </c>
      <c r="Q51" s="38" t="s">
        <v>547</v>
      </c>
      <c r="R51" s="197" t="s">
        <v>325</v>
      </c>
      <c r="S51" s="30" t="s">
        <v>325</v>
      </c>
      <c r="T51" s="38" t="s">
        <v>143</v>
      </c>
      <c r="U51" s="38" t="s">
        <v>546</v>
      </c>
      <c r="V51" s="30" t="s">
        <v>325</v>
      </c>
      <c r="W51" s="30" t="s">
        <v>325</v>
      </c>
      <c r="X51" s="34" t="s">
        <v>89</v>
      </c>
      <c r="Y51" s="38" t="s">
        <v>547</v>
      </c>
      <c r="Z51" s="197" t="s">
        <v>325</v>
      </c>
      <c r="AA51" s="30" t="s">
        <v>325</v>
      </c>
      <c r="AB51" s="36" t="s">
        <v>232</v>
      </c>
      <c r="AC51" s="26" t="s">
        <v>547</v>
      </c>
      <c r="AD51" s="30" t="s">
        <v>325</v>
      </c>
      <c r="AE51" s="30" t="s">
        <v>325</v>
      </c>
      <c r="AF51" s="38" t="s">
        <v>143</v>
      </c>
      <c r="AG51" s="38" t="s">
        <v>546</v>
      </c>
      <c r="AH51" s="31" t="s">
        <v>325</v>
      </c>
      <c r="AI51" s="31" t="s">
        <v>325</v>
      </c>
      <c r="AJ51" s="38" t="s">
        <v>325</v>
      </c>
      <c r="AK51" s="31" t="s">
        <v>325</v>
      </c>
      <c r="AL51" s="31" t="s">
        <v>325</v>
      </c>
      <c r="AM51" s="38" t="s">
        <v>325</v>
      </c>
      <c r="AN51" s="31" t="s">
        <v>325</v>
      </c>
      <c r="AO51" s="31" t="s">
        <v>325</v>
      </c>
      <c r="AP51" s="38" t="s">
        <v>325</v>
      </c>
      <c r="AQ51" s="31" t="s">
        <v>325</v>
      </c>
      <c r="AR51" s="31" t="s">
        <v>325</v>
      </c>
      <c r="AS51" s="38" t="s">
        <v>325</v>
      </c>
      <c r="AT51" s="31" t="s">
        <v>325</v>
      </c>
      <c r="AU51" s="31" t="s">
        <v>325</v>
      </c>
      <c r="AV51" s="36" t="s">
        <v>235</v>
      </c>
      <c r="AW51" s="30" t="s">
        <v>325</v>
      </c>
      <c r="AX51" s="30" t="s">
        <v>325</v>
      </c>
      <c r="AY51" s="30" t="s">
        <v>143</v>
      </c>
      <c r="AZ51" s="30" t="s">
        <v>325</v>
      </c>
      <c r="BA51" s="30" t="s">
        <v>325</v>
      </c>
      <c r="BB51" s="38" t="s">
        <v>196</v>
      </c>
      <c r="BC51" s="30" t="s">
        <v>325</v>
      </c>
      <c r="BD51" s="39">
        <v>15</v>
      </c>
      <c r="BE51" s="64" t="s">
        <v>182</v>
      </c>
      <c r="BF51" s="30" t="s">
        <v>325</v>
      </c>
      <c r="BG51" s="39">
        <v>15</v>
      </c>
      <c r="BH51" s="64" t="s">
        <v>180</v>
      </c>
      <c r="BI51" s="30">
        <v>2009</v>
      </c>
      <c r="BJ51" s="39">
        <v>15</v>
      </c>
      <c r="BK51" s="38" t="s">
        <v>182</v>
      </c>
      <c r="BL51" s="30" t="s">
        <v>325</v>
      </c>
      <c r="BM51" s="30" t="s">
        <v>325</v>
      </c>
      <c r="BN51" s="38" t="s">
        <v>544</v>
      </c>
      <c r="BO51" s="30" t="s">
        <v>325</v>
      </c>
      <c r="BP51" s="30" t="s">
        <v>325</v>
      </c>
      <c r="BQ51" s="36" t="s">
        <v>183</v>
      </c>
      <c r="BR51" s="30" t="s">
        <v>325</v>
      </c>
      <c r="BS51" s="30" t="s">
        <v>325</v>
      </c>
      <c r="BT51" s="30" t="s">
        <v>541</v>
      </c>
      <c r="BU51" s="30"/>
      <c r="BV51" s="30" t="s">
        <v>325</v>
      </c>
      <c r="BW51" s="30" t="s">
        <v>325</v>
      </c>
      <c r="BX51" s="95" t="s">
        <v>131</v>
      </c>
      <c r="BY51" s="66">
        <v>95</v>
      </c>
    </row>
    <row r="52" spans="1:77" ht="24" customHeight="1">
      <c r="A52" s="27">
        <f>A51+1</f>
        <v>41</v>
      </c>
      <c r="B52" s="106" t="s">
        <v>238</v>
      </c>
      <c r="C52" s="87" t="s">
        <v>254</v>
      </c>
      <c r="D52" s="25">
        <v>1975</v>
      </c>
      <c r="E52" s="25">
        <v>3</v>
      </c>
      <c r="F52" s="30" t="s">
        <v>325</v>
      </c>
      <c r="G52" s="30" t="s">
        <v>340</v>
      </c>
      <c r="H52" s="207">
        <f>669.97+4+0.3</f>
        <v>674.27</v>
      </c>
      <c r="I52" s="207">
        <f>445.07+4+0.3</f>
        <v>449.37</v>
      </c>
      <c r="J52" s="190">
        <f>100.1</f>
        <v>100.1</v>
      </c>
      <c r="K52" s="25">
        <v>26</v>
      </c>
      <c r="L52" s="32" t="s">
        <v>27</v>
      </c>
      <c r="M52" s="30" t="s">
        <v>325</v>
      </c>
      <c r="N52" s="26" t="s">
        <v>537</v>
      </c>
      <c r="O52" s="30" t="s">
        <v>325</v>
      </c>
      <c r="P52" s="26" t="s">
        <v>226</v>
      </c>
      <c r="Q52" s="38" t="s">
        <v>547</v>
      </c>
      <c r="R52" s="197" t="s">
        <v>325</v>
      </c>
      <c r="S52" s="30" t="s">
        <v>325</v>
      </c>
      <c r="T52" s="38" t="s">
        <v>143</v>
      </c>
      <c r="U52" s="38" t="s">
        <v>546</v>
      </c>
      <c r="V52" s="30" t="s">
        <v>325</v>
      </c>
      <c r="W52" s="30" t="s">
        <v>325</v>
      </c>
      <c r="X52" s="34" t="s">
        <v>89</v>
      </c>
      <c r="Y52" s="26" t="s">
        <v>547</v>
      </c>
      <c r="Z52" s="30" t="s">
        <v>325</v>
      </c>
      <c r="AA52" s="30" t="s">
        <v>325</v>
      </c>
      <c r="AB52" s="36" t="s">
        <v>231</v>
      </c>
      <c r="AC52" s="26" t="s">
        <v>547</v>
      </c>
      <c r="AD52" s="122">
        <v>2005</v>
      </c>
      <c r="AE52" s="30" t="s">
        <v>325</v>
      </c>
      <c r="AF52" s="38" t="s">
        <v>143</v>
      </c>
      <c r="AG52" s="38" t="s">
        <v>546</v>
      </c>
      <c r="AH52" s="31" t="s">
        <v>325</v>
      </c>
      <c r="AI52" s="31" t="s">
        <v>325</v>
      </c>
      <c r="AJ52" s="38" t="s">
        <v>325</v>
      </c>
      <c r="AK52" s="31" t="s">
        <v>325</v>
      </c>
      <c r="AL52" s="31" t="s">
        <v>325</v>
      </c>
      <c r="AM52" s="38" t="s">
        <v>325</v>
      </c>
      <c r="AN52" s="31" t="s">
        <v>325</v>
      </c>
      <c r="AO52" s="31" t="s">
        <v>325</v>
      </c>
      <c r="AP52" s="38" t="s">
        <v>325</v>
      </c>
      <c r="AQ52" s="31" t="s">
        <v>325</v>
      </c>
      <c r="AR52" s="31" t="s">
        <v>325</v>
      </c>
      <c r="AS52" s="38" t="s">
        <v>325</v>
      </c>
      <c r="AT52" s="31" t="s">
        <v>325</v>
      </c>
      <c r="AU52" s="31" t="s">
        <v>325</v>
      </c>
      <c r="AV52" s="36" t="s">
        <v>235</v>
      </c>
      <c r="AW52" s="25" t="s">
        <v>325</v>
      </c>
      <c r="AX52" s="30" t="s">
        <v>325</v>
      </c>
      <c r="AY52" s="30" t="s">
        <v>143</v>
      </c>
      <c r="AZ52" s="30" t="s">
        <v>325</v>
      </c>
      <c r="BA52" s="30" t="s">
        <v>325</v>
      </c>
      <c r="BB52" s="36" t="s">
        <v>178</v>
      </c>
      <c r="BC52" s="30" t="s">
        <v>325</v>
      </c>
      <c r="BD52" s="30" t="s">
        <v>325</v>
      </c>
      <c r="BE52" s="36" t="s">
        <v>182</v>
      </c>
      <c r="BF52" s="30" t="s">
        <v>325</v>
      </c>
      <c r="BG52" s="30" t="s">
        <v>325</v>
      </c>
      <c r="BH52" s="36" t="s">
        <v>180</v>
      </c>
      <c r="BI52" s="30" t="s">
        <v>325</v>
      </c>
      <c r="BJ52" s="30" t="s">
        <v>325</v>
      </c>
      <c r="BK52" s="38" t="s">
        <v>182</v>
      </c>
      <c r="BL52" s="30" t="s">
        <v>325</v>
      </c>
      <c r="BM52" s="30" t="s">
        <v>325</v>
      </c>
      <c r="BN52" s="38" t="s">
        <v>544</v>
      </c>
      <c r="BO52" s="30" t="s">
        <v>325</v>
      </c>
      <c r="BP52" s="30" t="s">
        <v>325</v>
      </c>
      <c r="BQ52" s="36" t="s">
        <v>143</v>
      </c>
      <c r="BR52" s="30" t="s">
        <v>325</v>
      </c>
      <c r="BS52" s="30" t="s">
        <v>325</v>
      </c>
      <c r="BT52" s="30" t="s">
        <v>540</v>
      </c>
      <c r="BU52" s="30"/>
      <c r="BV52" s="30" t="s">
        <v>325</v>
      </c>
      <c r="BW52" s="30" t="s">
        <v>325</v>
      </c>
      <c r="BX52" s="25" t="s">
        <v>325</v>
      </c>
      <c r="BY52" s="61">
        <v>97</v>
      </c>
    </row>
    <row r="53" spans="1:77" ht="24" customHeight="1">
      <c r="A53" s="27">
        <f aca="true" t="shared" si="2" ref="A53:A62">A52+1</f>
        <v>42</v>
      </c>
      <c r="B53" s="106" t="s">
        <v>238</v>
      </c>
      <c r="C53" s="22" t="s">
        <v>457</v>
      </c>
      <c r="D53" s="47">
        <v>1976</v>
      </c>
      <c r="E53" s="47">
        <v>2</v>
      </c>
      <c r="F53" s="47">
        <v>93</v>
      </c>
      <c r="G53" s="30" t="s">
        <v>14</v>
      </c>
      <c r="H53" s="209">
        <f>722.9-0.8</f>
        <v>722.1</v>
      </c>
      <c r="I53" s="209">
        <f>618.6-0.8</f>
        <v>617.8000000000001</v>
      </c>
      <c r="J53" s="193">
        <f>41.2</f>
        <v>41.2</v>
      </c>
      <c r="K53" s="47">
        <v>15</v>
      </c>
      <c r="L53" s="32" t="s">
        <v>83</v>
      </c>
      <c r="M53" s="30" t="s">
        <v>325</v>
      </c>
      <c r="N53" s="26" t="s">
        <v>537</v>
      </c>
      <c r="O53" s="30" t="s">
        <v>325</v>
      </c>
      <c r="P53" s="26" t="s">
        <v>226</v>
      </c>
      <c r="Q53" s="38" t="s">
        <v>546</v>
      </c>
      <c r="R53" s="30" t="s">
        <v>325</v>
      </c>
      <c r="S53" s="30" t="s">
        <v>325</v>
      </c>
      <c r="T53" s="38" t="s">
        <v>143</v>
      </c>
      <c r="U53" s="38" t="s">
        <v>546</v>
      </c>
      <c r="V53" s="30" t="s">
        <v>325</v>
      </c>
      <c r="W53" s="30" t="s">
        <v>325</v>
      </c>
      <c r="X53" s="34" t="s">
        <v>89</v>
      </c>
      <c r="Y53" s="38" t="s">
        <v>143</v>
      </c>
      <c r="Z53" s="30" t="s">
        <v>325</v>
      </c>
      <c r="AA53" s="30" t="s">
        <v>325</v>
      </c>
      <c r="AB53" s="36" t="s">
        <v>232</v>
      </c>
      <c r="AC53" s="26" t="s">
        <v>547</v>
      </c>
      <c r="AD53" s="30" t="s">
        <v>325</v>
      </c>
      <c r="AE53" s="30" t="s">
        <v>325</v>
      </c>
      <c r="AF53" s="38" t="s">
        <v>143</v>
      </c>
      <c r="AG53" s="38" t="s">
        <v>546</v>
      </c>
      <c r="AH53" s="31" t="s">
        <v>325</v>
      </c>
      <c r="AI53" s="31" t="s">
        <v>325</v>
      </c>
      <c r="AJ53" s="38" t="s">
        <v>325</v>
      </c>
      <c r="AK53" s="31" t="s">
        <v>325</v>
      </c>
      <c r="AL53" s="31" t="s">
        <v>325</v>
      </c>
      <c r="AM53" s="38" t="s">
        <v>325</v>
      </c>
      <c r="AN53" s="31" t="s">
        <v>325</v>
      </c>
      <c r="AO53" s="31" t="s">
        <v>325</v>
      </c>
      <c r="AP53" s="38" t="s">
        <v>325</v>
      </c>
      <c r="AQ53" s="31" t="s">
        <v>325</v>
      </c>
      <c r="AR53" s="31" t="s">
        <v>325</v>
      </c>
      <c r="AS53" s="38" t="s">
        <v>325</v>
      </c>
      <c r="AT53" s="31" t="s">
        <v>325</v>
      </c>
      <c r="AU53" s="31" t="s">
        <v>325</v>
      </c>
      <c r="AV53" s="36" t="s">
        <v>235</v>
      </c>
      <c r="AW53" s="30" t="s">
        <v>325</v>
      </c>
      <c r="AX53" s="30" t="s">
        <v>325</v>
      </c>
      <c r="AY53" s="30" t="s">
        <v>143</v>
      </c>
      <c r="AZ53" s="30" t="s">
        <v>325</v>
      </c>
      <c r="BA53" s="30" t="s">
        <v>325</v>
      </c>
      <c r="BB53" s="38" t="s">
        <v>196</v>
      </c>
      <c r="BC53" s="30" t="s">
        <v>325</v>
      </c>
      <c r="BD53" s="32">
        <v>35</v>
      </c>
      <c r="BE53" s="26" t="s">
        <v>182</v>
      </c>
      <c r="BF53" s="30" t="s">
        <v>325</v>
      </c>
      <c r="BG53" s="32">
        <v>30</v>
      </c>
      <c r="BH53" s="26" t="s">
        <v>180</v>
      </c>
      <c r="BI53" s="32">
        <v>2012</v>
      </c>
      <c r="BJ53" s="32">
        <v>30</v>
      </c>
      <c r="BK53" s="38" t="s">
        <v>182</v>
      </c>
      <c r="BL53" s="30" t="s">
        <v>325</v>
      </c>
      <c r="BM53" s="30" t="s">
        <v>325</v>
      </c>
      <c r="BN53" s="38" t="s">
        <v>544</v>
      </c>
      <c r="BO53" s="30" t="s">
        <v>325</v>
      </c>
      <c r="BP53" s="30" t="s">
        <v>325</v>
      </c>
      <c r="BQ53" s="26" t="s">
        <v>143</v>
      </c>
      <c r="BR53" s="30" t="s">
        <v>325</v>
      </c>
      <c r="BS53" s="30" t="s">
        <v>325</v>
      </c>
      <c r="BT53" s="26" t="s">
        <v>143</v>
      </c>
      <c r="BU53" s="30"/>
      <c r="BV53" s="30" t="s">
        <v>325</v>
      </c>
      <c r="BW53" s="30" t="s">
        <v>325</v>
      </c>
      <c r="BX53" s="94" t="s">
        <v>138</v>
      </c>
      <c r="BY53" s="63">
        <v>91</v>
      </c>
    </row>
    <row r="54" spans="1:77" ht="24" customHeight="1">
      <c r="A54" s="27">
        <f t="shared" si="2"/>
        <v>43</v>
      </c>
      <c r="B54" s="106" t="s">
        <v>238</v>
      </c>
      <c r="C54" s="87" t="s">
        <v>455</v>
      </c>
      <c r="D54" s="25">
        <v>1976</v>
      </c>
      <c r="E54" s="25">
        <v>2</v>
      </c>
      <c r="F54" s="30" t="s">
        <v>325</v>
      </c>
      <c r="G54" s="30" t="s">
        <v>405</v>
      </c>
      <c r="H54" s="207">
        <f>766.5+0.1+0.6</f>
        <v>767.2</v>
      </c>
      <c r="I54" s="215">
        <f>722.1+0.1+0.6</f>
        <v>722.8000000000001</v>
      </c>
      <c r="J54" s="193" t="s">
        <v>325</v>
      </c>
      <c r="K54" s="25">
        <v>16</v>
      </c>
      <c r="L54" s="25" t="s">
        <v>61</v>
      </c>
      <c r="M54" s="30" t="s">
        <v>325</v>
      </c>
      <c r="N54" s="26" t="s">
        <v>537</v>
      </c>
      <c r="O54" s="30" t="s">
        <v>325</v>
      </c>
      <c r="P54" s="26" t="s">
        <v>226</v>
      </c>
      <c r="Q54" s="38" t="s">
        <v>547</v>
      </c>
      <c r="R54" s="197" t="s">
        <v>325</v>
      </c>
      <c r="S54" s="30" t="s">
        <v>325</v>
      </c>
      <c r="T54" s="38" t="s">
        <v>143</v>
      </c>
      <c r="U54" s="38" t="s">
        <v>546</v>
      </c>
      <c r="V54" s="30" t="s">
        <v>325</v>
      </c>
      <c r="W54" s="30" t="s">
        <v>325</v>
      </c>
      <c r="X54" s="34" t="s">
        <v>89</v>
      </c>
      <c r="Y54" s="38" t="s">
        <v>143</v>
      </c>
      <c r="Z54" s="30" t="s">
        <v>325</v>
      </c>
      <c r="AA54" s="30" t="s">
        <v>325</v>
      </c>
      <c r="AB54" s="36" t="s">
        <v>232</v>
      </c>
      <c r="AC54" s="26" t="s">
        <v>547</v>
      </c>
      <c r="AD54" s="30">
        <v>2007</v>
      </c>
      <c r="AE54" s="30" t="s">
        <v>325</v>
      </c>
      <c r="AF54" s="38" t="s">
        <v>143</v>
      </c>
      <c r="AG54" s="38" t="s">
        <v>546</v>
      </c>
      <c r="AH54" s="31" t="s">
        <v>325</v>
      </c>
      <c r="AI54" s="31" t="s">
        <v>325</v>
      </c>
      <c r="AJ54" s="38" t="s">
        <v>325</v>
      </c>
      <c r="AK54" s="31" t="s">
        <v>325</v>
      </c>
      <c r="AL54" s="31" t="s">
        <v>325</v>
      </c>
      <c r="AM54" s="38" t="s">
        <v>325</v>
      </c>
      <c r="AN54" s="31" t="s">
        <v>325</v>
      </c>
      <c r="AO54" s="31" t="s">
        <v>325</v>
      </c>
      <c r="AP54" s="38" t="s">
        <v>325</v>
      </c>
      <c r="AQ54" s="31" t="s">
        <v>325</v>
      </c>
      <c r="AR54" s="31" t="s">
        <v>325</v>
      </c>
      <c r="AS54" s="38" t="s">
        <v>325</v>
      </c>
      <c r="AT54" s="31" t="s">
        <v>325</v>
      </c>
      <c r="AU54" s="31" t="s">
        <v>325</v>
      </c>
      <c r="AV54" s="36" t="s">
        <v>235</v>
      </c>
      <c r="AW54" s="30" t="s">
        <v>325</v>
      </c>
      <c r="AX54" s="30" t="s">
        <v>325</v>
      </c>
      <c r="AY54" s="30" t="s">
        <v>143</v>
      </c>
      <c r="AZ54" s="30" t="s">
        <v>325</v>
      </c>
      <c r="BA54" s="30" t="s">
        <v>325</v>
      </c>
      <c r="BB54" s="64" t="s">
        <v>178</v>
      </c>
      <c r="BC54" s="30" t="s">
        <v>325</v>
      </c>
      <c r="BD54" s="39">
        <v>5</v>
      </c>
      <c r="BE54" s="64" t="s">
        <v>182</v>
      </c>
      <c r="BF54" s="30" t="s">
        <v>325</v>
      </c>
      <c r="BG54" s="39">
        <v>5</v>
      </c>
      <c r="BH54" s="64" t="s">
        <v>180</v>
      </c>
      <c r="BI54" s="30" t="s">
        <v>325</v>
      </c>
      <c r="BJ54" s="39">
        <v>5</v>
      </c>
      <c r="BK54" s="38" t="s">
        <v>182</v>
      </c>
      <c r="BL54" s="30" t="s">
        <v>325</v>
      </c>
      <c r="BM54" s="30" t="s">
        <v>325</v>
      </c>
      <c r="BN54" s="38" t="s">
        <v>544</v>
      </c>
      <c r="BO54" s="30" t="s">
        <v>325</v>
      </c>
      <c r="BP54" s="30" t="s">
        <v>325</v>
      </c>
      <c r="BQ54" s="64" t="s">
        <v>143</v>
      </c>
      <c r="BR54" s="30" t="s">
        <v>325</v>
      </c>
      <c r="BS54" s="30" t="s">
        <v>325</v>
      </c>
      <c r="BT54" s="26" t="s">
        <v>143</v>
      </c>
      <c r="BU54" s="30"/>
      <c r="BV54" s="30" t="s">
        <v>325</v>
      </c>
      <c r="BW54" s="30" t="s">
        <v>325</v>
      </c>
      <c r="BX54" s="95" t="s">
        <v>100</v>
      </c>
      <c r="BY54" s="66">
        <v>98</v>
      </c>
    </row>
    <row r="55" spans="1:77" ht="24" customHeight="1">
      <c r="A55" s="27">
        <f t="shared" si="2"/>
        <v>44</v>
      </c>
      <c r="B55" s="106" t="s">
        <v>238</v>
      </c>
      <c r="C55" s="34" t="s">
        <v>456</v>
      </c>
      <c r="D55" s="32">
        <v>1976</v>
      </c>
      <c r="E55" s="32">
        <v>2</v>
      </c>
      <c r="F55" s="30" t="s">
        <v>325</v>
      </c>
      <c r="G55" s="30" t="s">
        <v>4</v>
      </c>
      <c r="H55" s="209">
        <v>612.5</v>
      </c>
      <c r="I55" s="209">
        <v>563.7</v>
      </c>
      <c r="J55" s="190" t="s">
        <v>325</v>
      </c>
      <c r="K55" s="32">
        <v>12</v>
      </c>
      <c r="L55" s="32" t="s">
        <v>72</v>
      </c>
      <c r="M55" s="30" t="s">
        <v>325</v>
      </c>
      <c r="N55" s="26" t="s">
        <v>537</v>
      </c>
      <c r="O55" s="30" t="s">
        <v>325</v>
      </c>
      <c r="P55" s="26" t="s">
        <v>226</v>
      </c>
      <c r="Q55" s="38" t="s">
        <v>547</v>
      </c>
      <c r="R55" s="197" t="s">
        <v>325</v>
      </c>
      <c r="S55" s="30" t="s">
        <v>325</v>
      </c>
      <c r="T55" s="38" t="s">
        <v>143</v>
      </c>
      <c r="U55" s="38" t="s">
        <v>546</v>
      </c>
      <c r="V55" s="30" t="s">
        <v>325</v>
      </c>
      <c r="W55" s="30" t="s">
        <v>325</v>
      </c>
      <c r="X55" s="34" t="s">
        <v>89</v>
      </c>
      <c r="Y55" s="38" t="s">
        <v>143</v>
      </c>
      <c r="Z55" s="32">
        <v>2012</v>
      </c>
      <c r="AA55" s="30" t="s">
        <v>325</v>
      </c>
      <c r="AB55" s="36" t="s">
        <v>232</v>
      </c>
      <c r="AC55" s="26" t="s">
        <v>547</v>
      </c>
      <c r="AD55" s="30" t="s">
        <v>325</v>
      </c>
      <c r="AE55" s="30" t="s">
        <v>325</v>
      </c>
      <c r="AF55" s="38" t="s">
        <v>143</v>
      </c>
      <c r="AG55" s="38" t="s">
        <v>546</v>
      </c>
      <c r="AH55" s="31" t="s">
        <v>325</v>
      </c>
      <c r="AI55" s="31" t="s">
        <v>325</v>
      </c>
      <c r="AJ55" s="38" t="s">
        <v>325</v>
      </c>
      <c r="AK55" s="31" t="s">
        <v>325</v>
      </c>
      <c r="AL55" s="31" t="s">
        <v>325</v>
      </c>
      <c r="AM55" s="38" t="s">
        <v>325</v>
      </c>
      <c r="AN55" s="31" t="s">
        <v>325</v>
      </c>
      <c r="AO55" s="31" t="s">
        <v>325</v>
      </c>
      <c r="AP55" s="38" t="s">
        <v>325</v>
      </c>
      <c r="AQ55" s="31" t="s">
        <v>325</v>
      </c>
      <c r="AR55" s="31" t="s">
        <v>325</v>
      </c>
      <c r="AS55" s="38" t="s">
        <v>325</v>
      </c>
      <c r="AT55" s="31" t="s">
        <v>325</v>
      </c>
      <c r="AU55" s="31" t="s">
        <v>325</v>
      </c>
      <c r="AV55" s="36" t="s">
        <v>235</v>
      </c>
      <c r="AW55" s="30" t="s">
        <v>325</v>
      </c>
      <c r="AX55" s="30" t="s">
        <v>325</v>
      </c>
      <c r="AY55" s="30" t="s">
        <v>143</v>
      </c>
      <c r="AZ55" s="30" t="s">
        <v>325</v>
      </c>
      <c r="BA55" s="30" t="s">
        <v>325</v>
      </c>
      <c r="BB55" s="38" t="s">
        <v>196</v>
      </c>
      <c r="BC55" s="30" t="s">
        <v>325</v>
      </c>
      <c r="BD55" s="32">
        <v>30</v>
      </c>
      <c r="BE55" s="26" t="s">
        <v>182</v>
      </c>
      <c r="BF55" s="30" t="s">
        <v>325</v>
      </c>
      <c r="BG55" s="32">
        <v>30</v>
      </c>
      <c r="BH55" s="26" t="s">
        <v>180</v>
      </c>
      <c r="BI55" s="30" t="s">
        <v>325</v>
      </c>
      <c r="BJ55" s="32">
        <v>30</v>
      </c>
      <c r="BK55" s="38" t="s">
        <v>182</v>
      </c>
      <c r="BL55" s="30" t="s">
        <v>325</v>
      </c>
      <c r="BM55" s="30" t="s">
        <v>325</v>
      </c>
      <c r="BN55" s="38" t="s">
        <v>544</v>
      </c>
      <c r="BO55" s="30" t="s">
        <v>325</v>
      </c>
      <c r="BP55" s="30" t="s">
        <v>325</v>
      </c>
      <c r="BQ55" s="26" t="s">
        <v>143</v>
      </c>
      <c r="BR55" s="30" t="s">
        <v>325</v>
      </c>
      <c r="BS55" s="30" t="s">
        <v>325</v>
      </c>
      <c r="BT55" s="26" t="s">
        <v>143</v>
      </c>
      <c r="BU55" s="30"/>
      <c r="BV55" s="30" t="s">
        <v>325</v>
      </c>
      <c r="BW55" s="30" t="s">
        <v>325</v>
      </c>
      <c r="BX55" s="94" t="s">
        <v>134</v>
      </c>
      <c r="BY55" s="63">
        <v>90</v>
      </c>
    </row>
    <row r="56" spans="1:77" ht="24" customHeight="1">
      <c r="A56" s="27">
        <f t="shared" si="2"/>
        <v>45</v>
      </c>
      <c r="B56" s="106" t="s">
        <v>238</v>
      </c>
      <c r="C56" s="87" t="s">
        <v>454</v>
      </c>
      <c r="D56" s="25">
        <v>1976</v>
      </c>
      <c r="E56" s="25">
        <v>2</v>
      </c>
      <c r="F56" s="30" t="s">
        <v>325</v>
      </c>
      <c r="G56" s="30" t="s">
        <v>403</v>
      </c>
      <c r="H56" s="207">
        <v>985.8</v>
      </c>
      <c r="I56" s="207">
        <v>896</v>
      </c>
      <c r="J56" s="193" t="s">
        <v>325</v>
      </c>
      <c r="K56" s="25">
        <v>22</v>
      </c>
      <c r="L56" s="25" t="s">
        <v>59</v>
      </c>
      <c r="M56" s="30" t="s">
        <v>325</v>
      </c>
      <c r="N56" s="26" t="s">
        <v>537</v>
      </c>
      <c r="O56" s="30" t="s">
        <v>325</v>
      </c>
      <c r="P56" s="38" t="s">
        <v>143</v>
      </c>
      <c r="Q56" s="38" t="s">
        <v>546</v>
      </c>
      <c r="R56" s="30" t="s">
        <v>325</v>
      </c>
      <c r="S56" s="30" t="s">
        <v>325</v>
      </c>
      <c r="T56" s="38" t="s">
        <v>143</v>
      </c>
      <c r="U56" s="38" t="s">
        <v>546</v>
      </c>
      <c r="V56" s="30" t="s">
        <v>325</v>
      </c>
      <c r="W56" s="30" t="s">
        <v>325</v>
      </c>
      <c r="X56" s="34" t="s">
        <v>89</v>
      </c>
      <c r="Y56" s="38" t="s">
        <v>143</v>
      </c>
      <c r="Z56" s="30" t="s">
        <v>325</v>
      </c>
      <c r="AA56" s="30" t="s">
        <v>325</v>
      </c>
      <c r="AB56" s="36" t="s">
        <v>232</v>
      </c>
      <c r="AC56" s="26" t="s">
        <v>547</v>
      </c>
      <c r="AD56" s="30" t="s">
        <v>325</v>
      </c>
      <c r="AE56" s="30" t="s">
        <v>325</v>
      </c>
      <c r="AF56" s="38" t="s">
        <v>143</v>
      </c>
      <c r="AG56" s="38" t="s">
        <v>546</v>
      </c>
      <c r="AH56" s="31" t="s">
        <v>325</v>
      </c>
      <c r="AI56" s="31" t="s">
        <v>325</v>
      </c>
      <c r="AJ56" s="38" t="s">
        <v>325</v>
      </c>
      <c r="AK56" s="31" t="s">
        <v>325</v>
      </c>
      <c r="AL56" s="31" t="s">
        <v>325</v>
      </c>
      <c r="AM56" s="38" t="s">
        <v>325</v>
      </c>
      <c r="AN56" s="31" t="s">
        <v>325</v>
      </c>
      <c r="AO56" s="31" t="s">
        <v>325</v>
      </c>
      <c r="AP56" s="38" t="s">
        <v>325</v>
      </c>
      <c r="AQ56" s="31" t="s">
        <v>325</v>
      </c>
      <c r="AR56" s="31" t="s">
        <v>325</v>
      </c>
      <c r="AS56" s="38" t="s">
        <v>325</v>
      </c>
      <c r="AT56" s="31" t="s">
        <v>325</v>
      </c>
      <c r="AU56" s="31" t="s">
        <v>325</v>
      </c>
      <c r="AV56" s="36" t="s">
        <v>235</v>
      </c>
      <c r="AW56" s="30" t="s">
        <v>325</v>
      </c>
      <c r="AX56" s="30" t="s">
        <v>325</v>
      </c>
      <c r="AY56" s="30" t="s">
        <v>143</v>
      </c>
      <c r="AZ56" s="30" t="s">
        <v>325</v>
      </c>
      <c r="BA56" s="30" t="s">
        <v>325</v>
      </c>
      <c r="BB56" s="65" t="s">
        <v>223</v>
      </c>
      <c r="BC56" s="30" t="s">
        <v>325</v>
      </c>
      <c r="BD56" s="39">
        <v>15</v>
      </c>
      <c r="BE56" s="64" t="s">
        <v>182</v>
      </c>
      <c r="BF56" s="30" t="s">
        <v>325</v>
      </c>
      <c r="BG56" s="39">
        <v>15</v>
      </c>
      <c r="BH56" s="64" t="s">
        <v>180</v>
      </c>
      <c r="BI56" s="30">
        <v>2008</v>
      </c>
      <c r="BJ56" s="39">
        <v>15</v>
      </c>
      <c r="BK56" s="38" t="s">
        <v>182</v>
      </c>
      <c r="BL56" s="30" t="s">
        <v>325</v>
      </c>
      <c r="BM56" s="30" t="s">
        <v>325</v>
      </c>
      <c r="BN56" s="38" t="s">
        <v>544</v>
      </c>
      <c r="BO56" s="30" t="s">
        <v>325</v>
      </c>
      <c r="BP56" s="30" t="s">
        <v>325</v>
      </c>
      <c r="BQ56" s="64" t="s">
        <v>143</v>
      </c>
      <c r="BR56" s="30" t="s">
        <v>325</v>
      </c>
      <c r="BS56" s="30" t="s">
        <v>325</v>
      </c>
      <c r="BT56" s="26" t="s">
        <v>143</v>
      </c>
      <c r="BU56" s="30"/>
      <c r="BV56" s="30" t="s">
        <v>325</v>
      </c>
      <c r="BW56" s="30" t="s">
        <v>325</v>
      </c>
      <c r="BX56" s="95" t="s">
        <v>131</v>
      </c>
      <c r="BY56" s="66">
        <v>79</v>
      </c>
    </row>
    <row r="57" spans="1:77" ht="24" customHeight="1">
      <c r="A57" s="27">
        <f t="shared" si="2"/>
        <v>46</v>
      </c>
      <c r="B57" s="106" t="s">
        <v>238</v>
      </c>
      <c r="C57" s="88" t="s">
        <v>306</v>
      </c>
      <c r="D57" s="29">
        <v>1976</v>
      </c>
      <c r="E57" s="29">
        <v>3</v>
      </c>
      <c r="F57" s="29">
        <v>260576</v>
      </c>
      <c r="G57" s="30" t="s">
        <v>385</v>
      </c>
      <c r="H57" s="207">
        <f>1141.5-0.5</f>
        <v>1141</v>
      </c>
      <c r="I57" s="208">
        <f>1067.7-0.5</f>
        <v>1067.2</v>
      </c>
      <c r="J57" s="192" t="s">
        <v>325</v>
      </c>
      <c r="K57" s="29">
        <v>24</v>
      </c>
      <c r="L57" s="32" t="s">
        <v>23</v>
      </c>
      <c r="M57" s="30" t="s">
        <v>325</v>
      </c>
      <c r="N57" s="26" t="s">
        <v>537</v>
      </c>
      <c r="O57" s="30" t="s">
        <v>325</v>
      </c>
      <c r="P57" s="26" t="s">
        <v>226</v>
      </c>
      <c r="Q57" s="38" t="s">
        <v>546</v>
      </c>
      <c r="R57" s="30" t="s">
        <v>325</v>
      </c>
      <c r="S57" s="30" t="s">
        <v>325</v>
      </c>
      <c r="T57" s="38" t="s">
        <v>143</v>
      </c>
      <c r="U57" s="38" t="s">
        <v>546</v>
      </c>
      <c r="V57" s="30" t="s">
        <v>325</v>
      </c>
      <c r="W57" s="30" t="s">
        <v>325</v>
      </c>
      <c r="X57" s="34" t="s">
        <v>89</v>
      </c>
      <c r="Y57" s="36" t="s">
        <v>547</v>
      </c>
      <c r="Z57" s="25">
        <v>2011</v>
      </c>
      <c r="AA57" s="30" t="s">
        <v>325</v>
      </c>
      <c r="AB57" s="36" t="s">
        <v>231</v>
      </c>
      <c r="AC57" s="26" t="s">
        <v>547</v>
      </c>
      <c r="AD57" s="30" t="s">
        <v>325</v>
      </c>
      <c r="AE57" s="30" t="s">
        <v>325</v>
      </c>
      <c r="AF57" s="38" t="s">
        <v>143</v>
      </c>
      <c r="AG57" s="38" t="s">
        <v>546</v>
      </c>
      <c r="AH57" s="31" t="s">
        <v>325</v>
      </c>
      <c r="AI57" s="31" t="s">
        <v>325</v>
      </c>
      <c r="AJ57" s="38" t="s">
        <v>325</v>
      </c>
      <c r="AK57" s="31" t="s">
        <v>325</v>
      </c>
      <c r="AL57" s="31" t="s">
        <v>325</v>
      </c>
      <c r="AM57" s="38" t="s">
        <v>325</v>
      </c>
      <c r="AN57" s="31" t="s">
        <v>325</v>
      </c>
      <c r="AO57" s="31" t="s">
        <v>325</v>
      </c>
      <c r="AP57" s="38" t="s">
        <v>325</v>
      </c>
      <c r="AQ57" s="31" t="s">
        <v>325</v>
      </c>
      <c r="AR57" s="31" t="s">
        <v>325</v>
      </c>
      <c r="AS57" s="38" t="s">
        <v>325</v>
      </c>
      <c r="AT57" s="31" t="s">
        <v>325</v>
      </c>
      <c r="AU57" s="31" t="s">
        <v>325</v>
      </c>
      <c r="AV57" s="36" t="s">
        <v>235</v>
      </c>
      <c r="AW57" s="25">
        <v>2011</v>
      </c>
      <c r="AX57" s="30" t="s">
        <v>325</v>
      </c>
      <c r="AY57" s="30" t="s">
        <v>143</v>
      </c>
      <c r="AZ57" s="30" t="s">
        <v>325</v>
      </c>
      <c r="BA57" s="30" t="s">
        <v>325</v>
      </c>
      <c r="BB57" s="36" t="s">
        <v>188</v>
      </c>
      <c r="BC57" s="30" t="s">
        <v>325</v>
      </c>
      <c r="BD57" s="25">
        <v>5</v>
      </c>
      <c r="BE57" s="36" t="s">
        <v>182</v>
      </c>
      <c r="BF57" s="30" t="s">
        <v>325</v>
      </c>
      <c r="BG57" s="25">
        <v>5</v>
      </c>
      <c r="BH57" s="36" t="s">
        <v>180</v>
      </c>
      <c r="BI57" s="30" t="s">
        <v>325</v>
      </c>
      <c r="BJ57" s="25">
        <v>5</v>
      </c>
      <c r="BK57" s="38" t="s">
        <v>182</v>
      </c>
      <c r="BL57" s="30" t="s">
        <v>325</v>
      </c>
      <c r="BM57" s="30" t="s">
        <v>325</v>
      </c>
      <c r="BN57" s="38" t="s">
        <v>544</v>
      </c>
      <c r="BO57" s="30" t="s">
        <v>325</v>
      </c>
      <c r="BP57" s="30" t="s">
        <v>325</v>
      </c>
      <c r="BQ57" s="36" t="s">
        <v>143</v>
      </c>
      <c r="BR57" s="30" t="s">
        <v>325</v>
      </c>
      <c r="BS57" s="25">
        <v>5</v>
      </c>
      <c r="BT57" s="26" t="s">
        <v>143</v>
      </c>
      <c r="BU57" s="25"/>
      <c r="BV57" s="30" t="s">
        <v>325</v>
      </c>
      <c r="BW57" s="30" t="s">
        <v>325</v>
      </c>
      <c r="BX57" s="25" t="s">
        <v>127</v>
      </c>
      <c r="BY57" s="61">
        <v>99</v>
      </c>
    </row>
    <row r="58" spans="1:77" ht="24" customHeight="1">
      <c r="A58" s="27">
        <f t="shared" si="2"/>
        <v>47</v>
      </c>
      <c r="B58" s="106" t="s">
        <v>238</v>
      </c>
      <c r="C58" s="88" t="s">
        <v>303</v>
      </c>
      <c r="D58" s="29">
        <v>1977</v>
      </c>
      <c r="E58" s="29">
        <v>2</v>
      </c>
      <c r="F58" s="30" t="s">
        <v>325</v>
      </c>
      <c r="G58" s="30" t="s">
        <v>325</v>
      </c>
      <c r="H58" s="207">
        <v>1077.4</v>
      </c>
      <c r="I58" s="208">
        <v>824.9</v>
      </c>
      <c r="J58" s="192">
        <f>144.5</f>
        <v>144.5</v>
      </c>
      <c r="K58" s="29">
        <v>19</v>
      </c>
      <c r="L58" s="32" t="s">
        <v>34</v>
      </c>
      <c r="M58" s="30" t="s">
        <v>325</v>
      </c>
      <c r="N58" s="26" t="s">
        <v>537</v>
      </c>
      <c r="O58" s="30" t="s">
        <v>325</v>
      </c>
      <c r="P58" s="26" t="s">
        <v>226</v>
      </c>
      <c r="Q58" s="26" t="s">
        <v>547</v>
      </c>
      <c r="R58" s="30" t="s">
        <v>325</v>
      </c>
      <c r="S58" s="30" t="s">
        <v>325</v>
      </c>
      <c r="T58" s="38" t="s">
        <v>143</v>
      </c>
      <c r="U58" s="38" t="s">
        <v>546</v>
      </c>
      <c r="V58" s="30" t="s">
        <v>325</v>
      </c>
      <c r="W58" s="30" t="s">
        <v>325</v>
      </c>
      <c r="X58" s="34" t="s">
        <v>89</v>
      </c>
      <c r="Y58" s="26" t="s">
        <v>547</v>
      </c>
      <c r="Z58" s="25">
        <v>2011</v>
      </c>
      <c r="AA58" s="30" t="s">
        <v>325</v>
      </c>
      <c r="AB58" s="36" t="s">
        <v>232</v>
      </c>
      <c r="AC58" s="26" t="s">
        <v>547</v>
      </c>
      <c r="AD58" s="30" t="s">
        <v>325</v>
      </c>
      <c r="AE58" s="30" t="s">
        <v>325</v>
      </c>
      <c r="AF58" s="38" t="s">
        <v>143</v>
      </c>
      <c r="AG58" s="38" t="s">
        <v>546</v>
      </c>
      <c r="AH58" s="31" t="s">
        <v>325</v>
      </c>
      <c r="AI58" s="31" t="s">
        <v>325</v>
      </c>
      <c r="AJ58" s="38" t="s">
        <v>325</v>
      </c>
      <c r="AK58" s="31" t="s">
        <v>325</v>
      </c>
      <c r="AL58" s="31" t="s">
        <v>325</v>
      </c>
      <c r="AM58" s="38" t="s">
        <v>325</v>
      </c>
      <c r="AN58" s="31" t="s">
        <v>325</v>
      </c>
      <c r="AO58" s="31" t="s">
        <v>325</v>
      </c>
      <c r="AP58" s="38" t="s">
        <v>325</v>
      </c>
      <c r="AQ58" s="31" t="s">
        <v>325</v>
      </c>
      <c r="AR58" s="31" t="s">
        <v>325</v>
      </c>
      <c r="AS58" s="38" t="s">
        <v>325</v>
      </c>
      <c r="AT58" s="31" t="s">
        <v>325</v>
      </c>
      <c r="AU58" s="31" t="s">
        <v>325</v>
      </c>
      <c r="AV58" s="36" t="s">
        <v>235</v>
      </c>
      <c r="AW58" s="25">
        <v>2006</v>
      </c>
      <c r="AX58" s="30" t="s">
        <v>325</v>
      </c>
      <c r="AY58" s="30" t="s">
        <v>143</v>
      </c>
      <c r="AZ58" s="30" t="s">
        <v>325</v>
      </c>
      <c r="BA58" s="30" t="s">
        <v>325</v>
      </c>
      <c r="BB58" s="36" t="s">
        <v>196</v>
      </c>
      <c r="BC58" s="30" t="s">
        <v>325</v>
      </c>
      <c r="BD58" s="25">
        <v>5</v>
      </c>
      <c r="BE58" s="36" t="s">
        <v>182</v>
      </c>
      <c r="BF58" s="30" t="s">
        <v>325</v>
      </c>
      <c r="BG58" s="25">
        <v>5</v>
      </c>
      <c r="BH58" s="36" t="s">
        <v>180</v>
      </c>
      <c r="BI58" s="25">
        <v>2012</v>
      </c>
      <c r="BJ58" s="25">
        <v>5</v>
      </c>
      <c r="BK58" s="38" t="s">
        <v>182</v>
      </c>
      <c r="BL58" s="30" t="s">
        <v>325</v>
      </c>
      <c r="BM58" s="30" t="s">
        <v>325</v>
      </c>
      <c r="BN58" s="38" t="s">
        <v>544</v>
      </c>
      <c r="BO58" s="30" t="s">
        <v>325</v>
      </c>
      <c r="BP58" s="30" t="s">
        <v>325</v>
      </c>
      <c r="BQ58" s="36" t="s">
        <v>143</v>
      </c>
      <c r="BR58" s="30" t="s">
        <v>325</v>
      </c>
      <c r="BS58" s="30" t="s">
        <v>325</v>
      </c>
      <c r="BT58" s="26" t="s">
        <v>143</v>
      </c>
      <c r="BU58" s="30"/>
      <c r="BV58" s="30" t="s">
        <v>325</v>
      </c>
      <c r="BW58" s="30" t="s">
        <v>325</v>
      </c>
      <c r="BX58" s="25" t="s">
        <v>100</v>
      </c>
      <c r="BY58" s="61">
        <v>94</v>
      </c>
    </row>
    <row r="59" spans="1:77" ht="24" customHeight="1">
      <c r="A59" s="27">
        <f t="shared" si="2"/>
        <v>48</v>
      </c>
      <c r="B59" s="106" t="s">
        <v>238</v>
      </c>
      <c r="C59" s="92" t="s">
        <v>459</v>
      </c>
      <c r="D59" s="32">
        <v>1977</v>
      </c>
      <c r="E59" s="32">
        <v>2</v>
      </c>
      <c r="F59" s="30" t="s">
        <v>325</v>
      </c>
      <c r="G59" s="30" t="s">
        <v>325</v>
      </c>
      <c r="H59" s="209">
        <v>609.6</v>
      </c>
      <c r="I59" s="209">
        <v>560.8</v>
      </c>
      <c r="J59" s="190" t="s">
        <v>325</v>
      </c>
      <c r="K59" s="32">
        <v>12</v>
      </c>
      <c r="L59" s="32" t="s">
        <v>76</v>
      </c>
      <c r="M59" s="30" t="s">
        <v>325</v>
      </c>
      <c r="N59" s="26" t="s">
        <v>537</v>
      </c>
      <c r="O59" s="30" t="s">
        <v>325</v>
      </c>
      <c r="P59" s="26" t="s">
        <v>226</v>
      </c>
      <c r="Q59" s="38" t="s">
        <v>547</v>
      </c>
      <c r="R59" s="197" t="s">
        <v>325</v>
      </c>
      <c r="S59" s="30" t="s">
        <v>325</v>
      </c>
      <c r="T59" s="38" t="s">
        <v>143</v>
      </c>
      <c r="U59" s="38" t="s">
        <v>546</v>
      </c>
      <c r="V59" s="30" t="s">
        <v>325</v>
      </c>
      <c r="W59" s="30" t="s">
        <v>325</v>
      </c>
      <c r="X59" s="34" t="s">
        <v>89</v>
      </c>
      <c r="Y59" s="38" t="s">
        <v>143</v>
      </c>
      <c r="Z59" s="30" t="s">
        <v>325</v>
      </c>
      <c r="AA59" s="30" t="s">
        <v>325</v>
      </c>
      <c r="AB59" s="36" t="s">
        <v>232</v>
      </c>
      <c r="AC59" s="26" t="s">
        <v>547</v>
      </c>
      <c r="AD59" s="30" t="s">
        <v>325</v>
      </c>
      <c r="AE59" s="30" t="s">
        <v>325</v>
      </c>
      <c r="AF59" s="38" t="s">
        <v>143</v>
      </c>
      <c r="AG59" s="38" t="s">
        <v>546</v>
      </c>
      <c r="AH59" s="31" t="s">
        <v>325</v>
      </c>
      <c r="AI59" s="31" t="s">
        <v>325</v>
      </c>
      <c r="AJ59" s="38" t="s">
        <v>325</v>
      </c>
      <c r="AK59" s="31" t="s">
        <v>325</v>
      </c>
      <c r="AL59" s="31" t="s">
        <v>325</v>
      </c>
      <c r="AM59" s="38" t="s">
        <v>325</v>
      </c>
      <c r="AN59" s="31" t="s">
        <v>325</v>
      </c>
      <c r="AO59" s="31" t="s">
        <v>325</v>
      </c>
      <c r="AP59" s="38" t="s">
        <v>325</v>
      </c>
      <c r="AQ59" s="31" t="s">
        <v>325</v>
      </c>
      <c r="AR59" s="31" t="s">
        <v>325</v>
      </c>
      <c r="AS59" s="38" t="s">
        <v>325</v>
      </c>
      <c r="AT59" s="31" t="s">
        <v>325</v>
      </c>
      <c r="AU59" s="31" t="s">
        <v>325</v>
      </c>
      <c r="AV59" s="36" t="s">
        <v>235</v>
      </c>
      <c r="AW59" s="32">
        <v>2012</v>
      </c>
      <c r="AX59" s="30" t="s">
        <v>325</v>
      </c>
      <c r="AY59" s="30" t="s">
        <v>143</v>
      </c>
      <c r="AZ59" s="30" t="s">
        <v>325</v>
      </c>
      <c r="BA59" s="30" t="s">
        <v>325</v>
      </c>
      <c r="BB59" s="38" t="s">
        <v>178</v>
      </c>
      <c r="BC59" s="30" t="s">
        <v>325</v>
      </c>
      <c r="BD59" s="32">
        <v>15</v>
      </c>
      <c r="BE59" s="26" t="s">
        <v>182</v>
      </c>
      <c r="BF59" s="30" t="s">
        <v>325</v>
      </c>
      <c r="BG59" s="32">
        <v>15</v>
      </c>
      <c r="BH59" s="26" t="s">
        <v>180</v>
      </c>
      <c r="BI59" s="30" t="s">
        <v>325</v>
      </c>
      <c r="BJ59" s="32">
        <v>15</v>
      </c>
      <c r="BK59" s="38" t="s">
        <v>182</v>
      </c>
      <c r="BL59" s="30" t="s">
        <v>325</v>
      </c>
      <c r="BM59" s="30" t="s">
        <v>325</v>
      </c>
      <c r="BN59" s="38" t="s">
        <v>544</v>
      </c>
      <c r="BO59" s="30" t="s">
        <v>325</v>
      </c>
      <c r="BP59" s="30" t="s">
        <v>325</v>
      </c>
      <c r="BQ59" s="26" t="s">
        <v>143</v>
      </c>
      <c r="BR59" s="30" t="s">
        <v>325</v>
      </c>
      <c r="BS59" s="30" t="s">
        <v>325</v>
      </c>
      <c r="BT59" s="26" t="s">
        <v>143</v>
      </c>
      <c r="BU59" s="30"/>
      <c r="BV59" s="30" t="s">
        <v>325</v>
      </c>
      <c r="BW59" s="30" t="s">
        <v>325</v>
      </c>
      <c r="BX59" s="94" t="s">
        <v>126</v>
      </c>
      <c r="BY59" s="63">
        <v>82</v>
      </c>
    </row>
    <row r="60" spans="1:77" ht="24" customHeight="1">
      <c r="A60" s="27">
        <f t="shared" si="2"/>
        <v>49</v>
      </c>
      <c r="B60" s="106" t="s">
        <v>238</v>
      </c>
      <c r="C60" s="88" t="s">
        <v>319</v>
      </c>
      <c r="D60" s="29">
        <v>1977</v>
      </c>
      <c r="E60" s="29">
        <v>2</v>
      </c>
      <c r="F60" s="30" t="s">
        <v>325</v>
      </c>
      <c r="G60" s="30" t="s">
        <v>397</v>
      </c>
      <c r="H60" s="207">
        <v>864.8</v>
      </c>
      <c r="I60" s="208">
        <v>780.8</v>
      </c>
      <c r="J60" s="192" t="s">
        <v>325</v>
      </c>
      <c r="K60" s="29">
        <v>18</v>
      </c>
      <c r="L60" s="32" t="s">
        <v>23</v>
      </c>
      <c r="M60" s="30" t="s">
        <v>325</v>
      </c>
      <c r="N60" s="26" t="s">
        <v>537</v>
      </c>
      <c r="O60" s="30" t="s">
        <v>325</v>
      </c>
      <c r="P60" s="26" t="s">
        <v>226</v>
      </c>
      <c r="Q60" s="26" t="s">
        <v>547</v>
      </c>
      <c r="R60" s="197" t="s">
        <v>325</v>
      </c>
      <c r="S60" s="30" t="s">
        <v>325</v>
      </c>
      <c r="T60" s="34" t="s">
        <v>88</v>
      </c>
      <c r="U60" s="26" t="s">
        <v>547</v>
      </c>
      <c r="V60" s="30">
        <v>2008</v>
      </c>
      <c r="W60" s="30" t="s">
        <v>325</v>
      </c>
      <c r="X60" s="34" t="s">
        <v>89</v>
      </c>
      <c r="Y60" s="26" t="s">
        <v>547</v>
      </c>
      <c r="Z60" s="30" t="s">
        <v>325</v>
      </c>
      <c r="AA60" s="30" t="s">
        <v>325</v>
      </c>
      <c r="AB60" s="36" t="s">
        <v>232</v>
      </c>
      <c r="AC60" s="26" t="s">
        <v>547</v>
      </c>
      <c r="AD60" s="30" t="s">
        <v>325</v>
      </c>
      <c r="AE60" s="30" t="s">
        <v>325</v>
      </c>
      <c r="AF60" s="38" t="s">
        <v>143</v>
      </c>
      <c r="AG60" s="38" t="s">
        <v>546</v>
      </c>
      <c r="AH60" s="31" t="s">
        <v>325</v>
      </c>
      <c r="AI60" s="31" t="s">
        <v>325</v>
      </c>
      <c r="AJ60" s="38" t="s">
        <v>325</v>
      </c>
      <c r="AK60" s="31" t="s">
        <v>325</v>
      </c>
      <c r="AL60" s="31" t="s">
        <v>325</v>
      </c>
      <c r="AM60" s="38" t="s">
        <v>325</v>
      </c>
      <c r="AN60" s="31" t="s">
        <v>325</v>
      </c>
      <c r="AO60" s="31" t="s">
        <v>325</v>
      </c>
      <c r="AP60" s="38" t="s">
        <v>325</v>
      </c>
      <c r="AQ60" s="31" t="s">
        <v>325</v>
      </c>
      <c r="AR60" s="31" t="s">
        <v>325</v>
      </c>
      <c r="AS60" s="38" t="s">
        <v>325</v>
      </c>
      <c r="AT60" s="31" t="s">
        <v>325</v>
      </c>
      <c r="AU60" s="31" t="s">
        <v>325</v>
      </c>
      <c r="AV60" s="36" t="s">
        <v>235</v>
      </c>
      <c r="AW60" s="30" t="s">
        <v>325</v>
      </c>
      <c r="AX60" s="30" t="s">
        <v>325</v>
      </c>
      <c r="AY60" s="30" t="s">
        <v>143</v>
      </c>
      <c r="AZ60" s="30" t="s">
        <v>325</v>
      </c>
      <c r="BA60" s="30" t="s">
        <v>325</v>
      </c>
      <c r="BB60" s="36" t="s">
        <v>188</v>
      </c>
      <c r="BC60" s="30" t="s">
        <v>325</v>
      </c>
      <c r="BD60" s="25">
        <v>5</v>
      </c>
      <c r="BE60" s="36" t="s">
        <v>190</v>
      </c>
      <c r="BF60" s="30" t="s">
        <v>325</v>
      </c>
      <c r="BG60" s="25">
        <v>5</v>
      </c>
      <c r="BH60" s="36" t="s">
        <v>219</v>
      </c>
      <c r="BI60" s="30" t="s">
        <v>325</v>
      </c>
      <c r="BJ60" s="25">
        <v>5</v>
      </c>
      <c r="BK60" s="36" t="s">
        <v>190</v>
      </c>
      <c r="BL60" s="30" t="s">
        <v>325</v>
      </c>
      <c r="BM60" s="30" t="s">
        <v>325</v>
      </c>
      <c r="BN60" s="86" t="s">
        <v>544</v>
      </c>
      <c r="BO60" s="30" t="s">
        <v>325</v>
      </c>
      <c r="BP60" s="30" t="s">
        <v>325</v>
      </c>
      <c r="BQ60" s="36" t="s">
        <v>220</v>
      </c>
      <c r="BR60" s="30" t="s">
        <v>325</v>
      </c>
      <c r="BS60" s="25">
        <v>5</v>
      </c>
      <c r="BT60" s="25" t="s">
        <v>539</v>
      </c>
      <c r="BU60" s="25"/>
      <c r="BV60" s="30" t="s">
        <v>325</v>
      </c>
      <c r="BW60" s="30" t="s">
        <v>325</v>
      </c>
      <c r="BX60" s="25" t="s">
        <v>108</v>
      </c>
      <c r="BY60" s="61">
        <v>97</v>
      </c>
    </row>
    <row r="61" spans="1:77" ht="24" customHeight="1">
      <c r="A61" s="27">
        <f t="shared" si="2"/>
        <v>50</v>
      </c>
      <c r="B61" s="106" t="s">
        <v>238</v>
      </c>
      <c r="C61" s="21" t="s">
        <v>460</v>
      </c>
      <c r="D61" s="47">
        <v>1977</v>
      </c>
      <c r="E61" s="47">
        <v>2</v>
      </c>
      <c r="F61" s="47">
        <v>80</v>
      </c>
      <c r="G61" s="30" t="s">
        <v>10</v>
      </c>
      <c r="H61" s="209">
        <v>725.4</v>
      </c>
      <c r="I61" s="209">
        <v>437.2</v>
      </c>
      <c r="J61" s="191">
        <v>228</v>
      </c>
      <c r="K61" s="47">
        <v>8</v>
      </c>
      <c r="L61" s="32" t="s">
        <v>45</v>
      </c>
      <c r="M61" s="30" t="s">
        <v>325</v>
      </c>
      <c r="N61" s="26" t="s">
        <v>537</v>
      </c>
      <c r="O61" s="30" t="s">
        <v>325</v>
      </c>
      <c r="P61" s="26" t="s">
        <v>226</v>
      </c>
      <c r="Q61" s="38" t="s">
        <v>546</v>
      </c>
      <c r="R61" s="30" t="s">
        <v>325</v>
      </c>
      <c r="S61" s="30" t="s">
        <v>325</v>
      </c>
      <c r="T61" s="38" t="s">
        <v>143</v>
      </c>
      <c r="U61" s="38" t="s">
        <v>546</v>
      </c>
      <c r="V61" s="30" t="s">
        <v>325</v>
      </c>
      <c r="W61" s="30" t="s">
        <v>325</v>
      </c>
      <c r="X61" s="34" t="s">
        <v>89</v>
      </c>
      <c r="Y61" s="38" t="s">
        <v>143</v>
      </c>
      <c r="Z61" s="30" t="s">
        <v>325</v>
      </c>
      <c r="AA61" s="30" t="s">
        <v>325</v>
      </c>
      <c r="AB61" s="36" t="s">
        <v>232</v>
      </c>
      <c r="AC61" s="26" t="s">
        <v>547</v>
      </c>
      <c r="AD61" s="32">
        <v>2007</v>
      </c>
      <c r="AE61" s="30" t="s">
        <v>325</v>
      </c>
      <c r="AF61" s="38" t="s">
        <v>143</v>
      </c>
      <c r="AG61" s="38" t="s">
        <v>546</v>
      </c>
      <c r="AH61" s="31" t="s">
        <v>325</v>
      </c>
      <c r="AI61" s="31" t="s">
        <v>325</v>
      </c>
      <c r="AJ61" s="38" t="s">
        <v>325</v>
      </c>
      <c r="AK61" s="31" t="s">
        <v>325</v>
      </c>
      <c r="AL61" s="31" t="s">
        <v>325</v>
      </c>
      <c r="AM61" s="38" t="s">
        <v>325</v>
      </c>
      <c r="AN61" s="31" t="s">
        <v>325</v>
      </c>
      <c r="AO61" s="31" t="s">
        <v>325</v>
      </c>
      <c r="AP61" s="38" t="s">
        <v>325</v>
      </c>
      <c r="AQ61" s="31" t="s">
        <v>325</v>
      </c>
      <c r="AR61" s="31" t="s">
        <v>325</v>
      </c>
      <c r="AS61" s="38" t="s">
        <v>325</v>
      </c>
      <c r="AT61" s="31" t="s">
        <v>325</v>
      </c>
      <c r="AU61" s="31" t="s">
        <v>325</v>
      </c>
      <c r="AV61" s="36" t="s">
        <v>235</v>
      </c>
      <c r="AW61" s="30" t="s">
        <v>325</v>
      </c>
      <c r="AX61" s="30" t="s">
        <v>325</v>
      </c>
      <c r="AY61" s="30" t="s">
        <v>143</v>
      </c>
      <c r="AZ61" s="30" t="s">
        <v>325</v>
      </c>
      <c r="BA61" s="30" t="s">
        <v>325</v>
      </c>
      <c r="BB61" s="38" t="s">
        <v>188</v>
      </c>
      <c r="BC61" s="30" t="s">
        <v>325</v>
      </c>
      <c r="BD61" s="32">
        <v>25</v>
      </c>
      <c r="BE61" s="26" t="s">
        <v>186</v>
      </c>
      <c r="BF61" s="30" t="s">
        <v>325</v>
      </c>
      <c r="BG61" s="32">
        <v>25</v>
      </c>
      <c r="BH61" s="26" t="s">
        <v>180</v>
      </c>
      <c r="BI61" s="30">
        <v>2012</v>
      </c>
      <c r="BJ61" s="32">
        <v>30</v>
      </c>
      <c r="BK61" s="36" t="s">
        <v>190</v>
      </c>
      <c r="BL61" s="30" t="s">
        <v>325</v>
      </c>
      <c r="BM61" s="30" t="s">
        <v>325</v>
      </c>
      <c r="BN61" s="171" t="s">
        <v>544</v>
      </c>
      <c r="BO61" s="30" t="s">
        <v>325</v>
      </c>
      <c r="BP61" s="30" t="s">
        <v>325</v>
      </c>
      <c r="BQ61" s="26" t="s">
        <v>143</v>
      </c>
      <c r="BR61" s="30" t="s">
        <v>325</v>
      </c>
      <c r="BS61" s="30" t="s">
        <v>325</v>
      </c>
      <c r="BT61" s="30" t="s">
        <v>540</v>
      </c>
      <c r="BU61" s="30"/>
      <c r="BV61" s="30" t="s">
        <v>325</v>
      </c>
      <c r="BW61" s="30" t="s">
        <v>325</v>
      </c>
      <c r="BX61" s="94" t="s">
        <v>136</v>
      </c>
      <c r="BY61" s="63">
        <v>79</v>
      </c>
    </row>
    <row r="62" spans="1:77" ht="24" customHeight="1">
      <c r="A62" s="27">
        <f t="shared" si="2"/>
        <v>51</v>
      </c>
      <c r="B62" s="106" t="s">
        <v>238</v>
      </c>
      <c r="C62" s="88" t="s">
        <v>281</v>
      </c>
      <c r="D62" s="29">
        <v>1977</v>
      </c>
      <c r="E62" s="29">
        <v>2</v>
      </c>
      <c r="F62" s="30" t="s">
        <v>325</v>
      </c>
      <c r="G62" s="30" t="s">
        <v>363</v>
      </c>
      <c r="H62" s="207">
        <f>759.8+1.1-1.1</f>
        <v>759.8</v>
      </c>
      <c r="I62" s="208">
        <f>708.4+1.1-1.1</f>
        <v>708.4</v>
      </c>
      <c r="J62" s="192" t="s">
        <v>325</v>
      </c>
      <c r="K62" s="29">
        <v>16</v>
      </c>
      <c r="L62" s="32" t="s">
        <v>20</v>
      </c>
      <c r="M62" s="30" t="s">
        <v>325</v>
      </c>
      <c r="N62" s="26" t="s">
        <v>537</v>
      </c>
      <c r="O62" s="30" t="s">
        <v>325</v>
      </c>
      <c r="P62" s="26" t="s">
        <v>226</v>
      </c>
      <c r="Q62" s="26" t="s">
        <v>547</v>
      </c>
      <c r="R62" s="197" t="s">
        <v>325</v>
      </c>
      <c r="S62" s="30" t="s">
        <v>325</v>
      </c>
      <c r="T62" s="38" t="s">
        <v>143</v>
      </c>
      <c r="U62" s="38" t="s">
        <v>546</v>
      </c>
      <c r="V62" s="30" t="s">
        <v>325</v>
      </c>
      <c r="W62" s="30" t="s">
        <v>325</v>
      </c>
      <c r="X62" s="34" t="s">
        <v>89</v>
      </c>
      <c r="Y62" s="26" t="s">
        <v>547</v>
      </c>
      <c r="Z62" s="30" t="s">
        <v>325</v>
      </c>
      <c r="AA62" s="30" t="s">
        <v>325</v>
      </c>
      <c r="AB62" s="36" t="s">
        <v>232</v>
      </c>
      <c r="AC62" s="26" t="s">
        <v>547</v>
      </c>
      <c r="AD62" s="30" t="s">
        <v>325</v>
      </c>
      <c r="AE62" s="30" t="s">
        <v>325</v>
      </c>
      <c r="AF62" s="38" t="s">
        <v>143</v>
      </c>
      <c r="AG62" s="38" t="s">
        <v>546</v>
      </c>
      <c r="AH62" s="31" t="s">
        <v>325</v>
      </c>
      <c r="AI62" s="31" t="s">
        <v>325</v>
      </c>
      <c r="AJ62" s="38" t="s">
        <v>325</v>
      </c>
      <c r="AK62" s="31" t="s">
        <v>325</v>
      </c>
      <c r="AL62" s="31" t="s">
        <v>325</v>
      </c>
      <c r="AM62" s="38" t="s">
        <v>325</v>
      </c>
      <c r="AN62" s="31" t="s">
        <v>325</v>
      </c>
      <c r="AO62" s="31" t="s">
        <v>325</v>
      </c>
      <c r="AP62" s="38" t="s">
        <v>325</v>
      </c>
      <c r="AQ62" s="31" t="s">
        <v>325</v>
      </c>
      <c r="AR62" s="31" t="s">
        <v>325</v>
      </c>
      <c r="AS62" s="38" t="s">
        <v>325</v>
      </c>
      <c r="AT62" s="31" t="s">
        <v>325</v>
      </c>
      <c r="AU62" s="31" t="s">
        <v>325</v>
      </c>
      <c r="AV62" s="36" t="s">
        <v>235</v>
      </c>
      <c r="AW62" s="30" t="s">
        <v>325</v>
      </c>
      <c r="AX62" s="30" t="s">
        <v>325</v>
      </c>
      <c r="AY62" s="30" t="s">
        <v>143</v>
      </c>
      <c r="AZ62" s="30" t="s">
        <v>325</v>
      </c>
      <c r="BA62" s="30" t="s">
        <v>325</v>
      </c>
      <c r="BB62" s="36" t="s">
        <v>178</v>
      </c>
      <c r="BC62" s="30" t="s">
        <v>325</v>
      </c>
      <c r="BD62" s="25">
        <v>5</v>
      </c>
      <c r="BE62" s="36" t="s">
        <v>190</v>
      </c>
      <c r="BF62" s="30" t="s">
        <v>325</v>
      </c>
      <c r="BG62" s="25">
        <v>5</v>
      </c>
      <c r="BH62" s="36" t="s">
        <v>180</v>
      </c>
      <c r="BI62" s="30" t="s">
        <v>325</v>
      </c>
      <c r="BJ62" s="25">
        <v>5</v>
      </c>
      <c r="BK62" s="36" t="s">
        <v>190</v>
      </c>
      <c r="BL62" s="30" t="s">
        <v>325</v>
      </c>
      <c r="BM62" s="30" t="s">
        <v>325</v>
      </c>
      <c r="BN62" s="86" t="s">
        <v>544</v>
      </c>
      <c r="BO62" s="30" t="s">
        <v>325</v>
      </c>
      <c r="BP62" s="30" t="s">
        <v>325</v>
      </c>
      <c r="BQ62" s="36" t="s">
        <v>187</v>
      </c>
      <c r="BR62" s="30" t="s">
        <v>325</v>
      </c>
      <c r="BS62" s="30" t="s">
        <v>325</v>
      </c>
      <c r="BT62" s="30" t="s">
        <v>541</v>
      </c>
      <c r="BU62" s="30"/>
      <c r="BV62" s="30" t="s">
        <v>325</v>
      </c>
      <c r="BW62" s="30" t="s">
        <v>325</v>
      </c>
      <c r="BX62" s="25" t="s">
        <v>108</v>
      </c>
      <c r="BY62" s="61">
        <v>105</v>
      </c>
    </row>
    <row r="63" spans="1:77" ht="24" customHeight="1">
      <c r="A63" s="27">
        <f>A62+1</f>
        <v>52</v>
      </c>
      <c r="B63" s="106" t="s">
        <v>238</v>
      </c>
      <c r="C63" s="87" t="s">
        <v>268</v>
      </c>
      <c r="D63" s="25">
        <v>1977</v>
      </c>
      <c r="E63" s="25">
        <v>3</v>
      </c>
      <c r="F63" s="25">
        <v>130677</v>
      </c>
      <c r="G63" s="30" t="s">
        <v>352</v>
      </c>
      <c r="H63" s="207">
        <f>1234.1+1</f>
        <v>1235.1</v>
      </c>
      <c r="I63" s="207">
        <f>1021.7+1</f>
        <v>1022.7</v>
      </c>
      <c r="J63" s="190">
        <f>53.7</f>
        <v>53.7</v>
      </c>
      <c r="K63" s="25">
        <v>24</v>
      </c>
      <c r="L63" s="32" t="s">
        <v>34</v>
      </c>
      <c r="M63" s="30" t="s">
        <v>325</v>
      </c>
      <c r="N63" s="26" t="s">
        <v>537</v>
      </c>
      <c r="O63" s="30" t="s">
        <v>325</v>
      </c>
      <c r="P63" s="26" t="s">
        <v>226</v>
      </c>
      <c r="Q63" s="26" t="s">
        <v>547</v>
      </c>
      <c r="R63" s="30" t="s">
        <v>325</v>
      </c>
      <c r="S63" s="30" t="s">
        <v>325</v>
      </c>
      <c r="T63" s="38" t="s">
        <v>143</v>
      </c>
      <c r="U63" s="38" t="s">
        <v>546</v>
      </c>
      <c r="V63" s="30" t="s">
        <v>325</v>
      </c>
      <c r="W63" s="30" t="s">
        <v>325</v>
      </c>
      <c r="X63" s="34" t="s">
        <v>89</v>
      </c>
      <c r="Y63" s="38" t="s">
        <v>547</v>
      </c>
      <c r="Z63" s="30" t="s">
        <v>325</v>
      </c>
      <c r="AA63" s="30" t="s">
        <v>325</v>
      </c>
      <c r="AB63" s="36" t="s">
        <v>231</v>
      </c>
      <c r="AC63" s="26" t="s">
        <v>547</v>
      </c>
      <c r="AD63" s="25" t="s">
        <v>325</v>
      </c>
      <c r="AE63" s="30" t="s">
        <v>325</v>
      </c>
      <c r="AF63" s="38" t="s">
        <v>143</v>
      </c>
      <c r="AG63" s="38" t="s">
        <v>546</v>
      </c>
      <c r="AH63" s="31" t="s">
        <v>325</v>
      </c>
      <c r="AI63" s="31" t="s">
        <v>325</v>
      </c>
      <c r="AJ63" s="38" t="s">
        <v>325</v>
      </c>
      <c r="AK63" s="31" t="s">
        <v>325</v>
      </c>
      <c r="AL63" s="31" t="s">
        <v>325</v>
      </c>
      <c r="AM63" s="38" t="s">
        <v>325</v>
      </c>
      <c r="AN63" s="31" t="s">
        <v>325</v>
      </c>
      <c r="AO63" s="31" t="s">
        <v>325</v>
      </c>
      <c r="AP63" s="38" t="s">
        <v>325</v>
      </c>
      <c r="AQ63" s="31" t="s">
        <v>325</v>
      </c>
      <c r="AR63" s="31" t="s">
        <v>325</v>
      </c>
      <c r="AS63" s="38" t="s">
        <v>325</v>
      </c>
      <c r="AT63" s="31" t="s">
        <v>325</v>
      </c>
      <c r="AU63" s="31" t="s">
        <v>325</v>
      </c>
      <c r="AV63" s="36" t="s">
        <v>235</v>
      </c>
      <c r="AW63" s="30" t="s">
        <v>325</v>
      </c>
      <c r="AX63" s="30" t="s">
        <v>325</v>
      </c>
      <c r="AY63" s="30" t="s">
        <v>143</v>
      </c>
      <c r="AZ63" s="30" t="s">
        <v>325</v>
      </c>
      <c r="BA63" s="30" t="s">
        <v>325</v>
      </c>
      <c r="BB63" s="36" t="s">
        <v>188</v>
      </c>
      <c r="BC63" s="30" t="s">
        <v>325</v>
      </c>
      <c r="BD63" s="25">
        <v>5</v>
      </c>
      <c r="BE63" s="36" t="s">
        <v>189</v>
      </c>
      <c r="BF63" s="30" t="s">
        <v>325</v>
      </c>
      <c r="BG63" s="25">
        <v>5</v>
      </c>
      <c r="BH63" s="36" t="s">
        <v>180</v>
      </c>
      <c r="BI63" s="30" t="s">
        <v>325</v>
      </c>
      <c r="BJ63" s="25">
        <v>5</v>
      </c>
      <c r="BK63" s="36" t="s">
        <v>189</v>
      </c>
      <c r="BL63" s="30" t="s">
        <v>325</v>
      </c>
      <c r="BM63" s="30" t="s">
        <v>325</v>
      </c>
      <c r="BN63" s="86" t="s">
        <v>544</v>
      </c>
      <c r="BO63" s="30" t="s">
        <v>325</v>
      </c>
      <c r="BP63" s="30" t="s">
        <v>325</v>
      </c>
      <c r="BQ63" s="36" t="s">
        <v>187</v>
      </c>
      <c r="BR63" s="30" t="s">
        <v>325</v>
      </c>
      <c r="BS63" s="25">
        <v>5</v>
      </c>
      <c r="BT63" s="26" t="s">
        <v>143</v>
      </c>
      <c r="BU63" s="25"/>
      <c r="BV63" s="30" t="s">
        <v>325</v>
      </c>
      <c r="BW63" s="30" t="s">
        <v>325</v>
      </c>
      <c r="BX63" s="25" t="s">
        <v>108</v>
      </c>
      <c r="BY63" s="61">
        <v>101</v>
      </c>
    </row>
    <row r="64" spans="1:77" ht="24" customHeight="1">
      <c r="A64" s="27">
        <f>A63+1</f>
        <v>53</v>
      </c>
      <c r="B64" s="106" t="s">
        <v>238</v>
      </c>
      <c r="C64" s="22" t="s">
        <v>461</v>
      </c>
      <c r="D64" s="47">
        <v>1977</v>
      </c>
      <c r="E64" s="47">
        <v>2</v>
      </c>
      <c r="F64" s="47">
        <v>101</v>
      </c>
      <c r="G64" s="30" t="s">
        <v>325</v>
      </c>
      <c r="H64" s="209">
        <f>968+3.4-0.8</f>
        <v>970.6</v>
      </c>
      <c r="I64" s="209">
        <f>881.5+3.4-0.8</f>
        <v>884.1</v>
      </c>
      <c r="J64" s="193" t="s">
        <v>325</v>
      </c>
      <c r="K64" s="47">
        <v>22</v>
      </c>
      <c r="L64" s="32" t="s">
        <v>81</v>
      </c>
      <c r="M64" s="30" t="s">
        <v>325</v>
      </c>
      <c r="N64" s="26" t="s">
        <v>537</v>
      </c>
      <c r="O64" s="30" t="s">
        <v>325</v>
      </c>
      <c r="P64" s="26" t="s">
        <v>226</v>
      </c>
      <c r="Q64" s="26" t="s">
        <v>547</v>
      </c>
      <c r="R64" s="197" t="s">
        <v>325</v>
      </c>
      <c r="S64" s="30" t="s">
        <v>325</v>
      </c>
      <c r="T64" s="38" t="s">
        <v>143</v>
      </c>
      <c r="U64" s="38" t="s">
        <v>546</v>
      </c>
      <c r="V64" s="30" t="s">
        <v>325</v>
      </c>
      <c r="W64" s="30" t="s">
        <v>325</v>
      </c>
      <c r="X64" s="34" t="s">
        <v>89</v>
      </c>
      <c r="Y64" s="38" t="s">
        <v>547</v>
      </c>
      <c r="Z64" s="197" t="s">
        <v>325</v>
      </c>
      <c r="AA64" s="30" t="s">
        <v>325</v>
      </c>
      <c r="AB64" s="36" t="s">
        <v>232</v>
      </c>
      <c r="AC64" s="26" t="s">
        <v>547</v>
      </c>
      <c r="AD64" s="30" t="s">
        <v>325</v>
      </c>
      <c r="AE64" s="30" t="s">
        <v>325</v>
      </c>
      <c r="AF64" s="38" t="s">
        <v>143</v>
      </c>
      <c r="AG64" s="38" t="s">
        <v>546</v>
      </c>
      <c r="AH64" s="31" t="s">
        <v>325</v>
      </c>
      <c r="AI64" s="31" t="s">
        <v>325</v>
      </c>
      <c r="AJ64" s="38" t="s">
        <v>325</v>
      </c>
      <c r="AK64" s="31" t="s">
        <v>325</v>
      </c>
      <c r="AL64" s="31" t="s">
        <v>325</v>
      </c>
      <c r="AM64" s="38" t="s">
        <v>325</v>
      </c>
      <c r="AN64" s="31" t="s">
        <v>325</v>
      </c>
      <c r="AO64" s="31" t="s">
        <v>325</v>
      </c>
      <c r="AP64" s="38" t="s">
        <v>325</v>
      </c>
      <c r="AQ64" s="31" t="s">
        <v>325</v>
      </c>
      <c r="AR64" s="31" t="s">
        <v>325</v>
      </c>
      <c r="AS64" s="38" t="s">
        <v>325</v>
      </c>
      <c r="AT64" s="31" t="s">
        <v>325</v>
      </c>
      <c r="AU64" s="31" t="s">
        <v>325</v>
      </c>
      <c r="AV64" s="36" t="s">
        <v>235</v>
      </c>
      <c r="AW64" s="30" t="s">
        <v>325</v>
      </c>
      <c r="AX64" s="30" t="s">
        <v>325</v>
      </c>
      <c r="AY64" s="30" t="s">
        <v>143</v>
      </c>
      <c r="AZ64" s="30" t="s">
        <v>325</v>
      </c>
      <c r="BA64" s="30" t="s">
        <v>325</v>
      </c>
      <c r="BB64" s="38" t="s">
        <v>224</v>
      </c>
      <c r="BC64" s="30" t="s">
        <v>325</v>
      </c>
      <c r="BD64" s="32">
        <v>30</v>
      </c>
      <c r="BE64" s="26" t="s">
        <v>182</v>
      </c>
      <c r="BF64" s="30" t="s">
        <v>325</v>
      </c>
      <c r="BG64" s="32">
        <v>30</v>
      </c>
      <c r="BH64" s="26" t="s">
        <v>180</v>
      </c>
      <c r="BI64" s="30" t="s">
        <v>325</v>
      </c>
      <c r="BJ64" s="32">
        <v>25</v>
      </c>
      <c r="BK64" s="26" t="s">
        <v>182</v>
      </c>
      <c r="BL64" s="30" t="s">
        <v>325</v>
      </c>
      <c r="BM64" s="30" t="s">
        <v>325</v>
      </c>
      <c r="BN64" s="86" t="s">
        <v>544</v>
      </c>
      <c r="BO64" s="30" t="s">
        <v>325</v>
      </c>
      <c r="BP64" s="30" t="s">
        <v>325</v>
      </c>
      <c r="BQ64" s="26" t="s">
        <v>143</v>
      </c>
      <c r="BR64" s="30" t="s">
        <v>325</v>
      </c>
      <c r="BS64" s="30" t="s">
        <v>325</v>
      </c>
      <c r="BT64" s="26" t="s">
        <v>143</v>
      </c>
      <c r="BU64" s="30"/>
      <c r="BV64" s="30" t="s">
        <v>325</v>
      </c>
      <c r="BW64" s="30" t="s">
        <v>325</v>
      </c>
      <c r="BX64" s="94" t="s">
        <v>138</v>
      </c>
      <c r="BY64" s="63">
        <v>100</v>
      </c>
    </row>
    <row r="65" spans="1:77" ht="24" customHeight="1">
      <c r="A65" s="27">
        <f aca="true" t="shared" si="3" ref="A65:A74">A64+1</f>
        <v>54</v>
      </c>
      <c r="B65" s="106" t="s">
        <v>238</v>
      </c>
      <c r="C65" s="88" t="s">
        <v>284</v>
      </c>
      <c r="D65" s="29">
        <v>1977</v>
      </c>
      <c r="E65" s="29">
        <v>2</v>
      </c>
      <c r="F65" s="30" t="s">
        <v>325</v>
      </c>
      <c r="G65" s="30" t="s">
        <v>365</v>
      </c>
      <c r="H65" s="207">
        <f>979+1.2-2.4</f>
        <v>977.8000000000001</v>
      </c>
      <c r="I65" s="208">
        <f>893.8+1.2-2.4</f>
        <v>892.6</v>
      </c>
      <c r="J65" s="192" t="s">
        <v>325</v>
      </c>
      <c r="K65" s="29">
        <v>22</v>
      </c>
      <c r="L65" s="32" t="s">
        <v>23</v>
      </c>
      <c r="M65" s="30" t="s">
        <v>325</v>
      </c>
      <c r="N65" s="26" t="s">
        <v>537</v>
      </c>
      <c r="O65" s="30" t="s">
        <v>325</v>
      </c>
      <c r="P65" s="26" t="s">
        <v>226</v>
      </c>
      <c r="Q65" s="26" t="s">
        <v>547</v>
      </c>
      <c r="R65" s="25">
        <v>2008</v>
      </c>
      <c r="S65" s="30" t="s">
        <v>325</v>
      </c>
      <c r="T65" s="38" t="s">
        <v>143</v>
      </c>
      <c r="U65" s="38" t="s">
        <v>546</v>
      </c>
      <c r="V65" s="30" t="s">
        <v>325</v>
      </c>
      <c r="W65" s="30" t="s">
        <v>325</v>
      </c>
      <c r="X65" s="34" t="s">
        <v>89</v>
      </c>
      <c r="Y65" s="36" t="s">
        <v>547</v>
      </c>
      <c r="Z65" s="25">
        <v>2008</v>
      </c>
      <c r="AA65" s="30" t="s">
        <v>325</v>
      </c>
      <c r="AB65" s="36" t="s">
        <v>232</v>
      </c>
      <c r="AC65" s="26" t="s">
        <v>547</v>
      </c>
      <c r="AD65" s="25">
        <v>2007</v>
      </c>
      <c r="AE65" s="30" t="s">
        <v>325</v>
      </c>
      <c r="AF65" s="38" t="s">
        <v>143</v>
      </c>
      <c r="AG65" s="38" t="s">
        <v>546</v>
      </c>
      <c r="AH65" s="31" t="s">
        <v>325</v>
      </c>
      <c r="AI65" s="31" t="s">
        <v>325</v>
      </c>
      <c r="AJ65" s="38" t="s">
        <v>325</v>
      </c>
      <c r="AK65" s="31" t="s">
        <v>325</v>
      </c>
      <c r="AL65" s="31" t="s">
        <v>325</v>
      </c>
      <c r="AM65" s="38" t="s">
        <v>325</v>
      </c>
      <c r="AN65" s="31" t="s">
        <v>325</v>
      </c>
      <c r="AO65" s="31" t="s">
        <v>325</v>
      </c>
      <c r="AP65" s="38" t="s">
        <v>325</v>
      </c>
      <c r="AQ65" s="31" t="s">
        <v>325</v>
      </c>
      <c r="AR65" s="31" t="s">
        <v>325</v>
      </c>
      <c r="AS65" s="38" t="s">
        <v>325</v>
      </c>
      <c r="AT65" s="31" t="s">
        <v>325</v>
      </c>
      <c r="AU65" s="31" t="s">
        <v>325</v>
      </c>
      <c r="AV65" s="36" t="s">
        <v>235</v>
      </c>
      <c r="AW65" s="25">
        <v>2008</v>
      </c>
      <c r="AX65" s="30" t="s">
        <v>325</v>
      </c>
      <c r="AY65" s="30" t="s">
        <v>143</v>
      </c>
      <c r="AZ65" s="30" t="s">
        <v>325</v>
      </c>
      <c r="BA65" s="30" t="s">
        <v>325</v>
      </c>
      <c r="BB65" s="36" t="s">
        <v>178</v>
      </c>
      <c r="BC65" s="30" t="s">
        <v>325</v>
      </c>
      <c r="BD65" s="25">
        <v>5</v>
      </c>
      <c r="BE65" s="36" t="s">
        <v>182</v>
      </c>
      <c r="BF65" s="30" t="s">
        <v>325</v>
      </c>
      <c r="BG65" s="25">
        <v>5</v>
      </c>
      <c r="BH65" s="36" t="s">
        <v>180</v>
      </c>
      <c r="BI65" s="30" t="s">
        <v>325</v>
      </c>
      <c r="BJ65" s="30" t="s">
        <v>325</v>
      </c>
      <c r="BK65" s="36" t="s">
        <v>182</v>
      </c>
      <c r="BL65" s="30" t="s">
        <v>325</v>
      </c>
      <c r="BM65" s="30" t="s">
        <v>325</v>
      </c>
      <c r="BN65" s="86" t="s">
        <v>544</v>
      </c>
      <c r="BO65" s="30" t="s">
        <v>325</v>
      </c>
      <c r="BP65" s="30" t="s">
        <v>325</v>
      </c>
      <c r="BQ65" s="36" t="s">
        <v>143</v>
      </c>
      <c r="BR65" s="30" t="s">
        <v>325</v>
      </c>
      <c r="BS65" s="30" t="s">
        <v>325</v>
      </c>
      <c r="BT65" s="26" t="s">
        <v>143</v>
      </c>
      <c r="BU65" s="30"/>
      <c r="BV65" s="30" t="s">
        <v>325</v>
      </c>
      <c r="BW65" s="30" t="s">
        <v>325</v>
      </c>
      <c r="BX65" s="25" t="s">
        <v>108</v>
      </c>
      <c r="BY65" s="61">
        <v>100</v>
      </c>
    </row>
    <row r="66" spans="1:77" ht="24" customHeight="1">
      <c r="A66" s="27">
        <f t="shared" si="3"/>
        <v>55</v>
      </c>
      <c r="B66" s="106" t="s">
        <v>238</v>
      </c>
      <c r="C66" s="88" t="s">
        <v>297</v>
      </c>
      <c r="D66" s="29">
        <v>1977</v>
      </c>
      <c r="E66" s="29">
        <v>2</v>
      </c>
      <c r="F66" s="30" t="s">
        <v>325</v>
      </c>
      <c r="G66" s="30" t="s">
        <v>378</v>
      </c>
      <c r="H66" s="207">
        <f>392.4+3.4</f>
        <v>395.79999999999995</v>
      </c>
      <c r="I66" s="208">
        <f>358+3.4</f>
        <v>361.4</v>
      </c>
      <c r="J66" s="192" t="s">
        <v>325</v>
      </c>
      <c r="K66" s="29">
        <v>8</v>
      </c>
      <c r="L66" s="32" t="s">
        <v>48</v>
      </c>
      <c r="M66" s="30" t="s">
        <v>325</v>
      </c>
      <c r="N66" s="26" t="s">
        <v>537</v>
      </c>
      <c r="O66" s="30" t="s">
        <v>325</v>
      </c>
      <c r="P66" s="35" t="s">
        <v>143</v>
      </c>
      <c r="Q66" s="38" t="s">
        <v>546</v>
      </c>
      <c r="R66" s="30" t="s">
        <v>325</v>
      </c>
      <c r="S66" s="30" t="s">
        <v>325</v>
      </c>
      <c r="T66" s="38" t="s">
        <v>143</v>
      </c>
      <c r="U66" s="38" t="s">
        <v>546</v>
      </c>
      <c r="V66" s="30" t="s">
        <v>325</v>
      </c>
      <c r="W66" s="30" t="s">
        <v>325</v>
      </c>
      <c r="X66" s="34" t="s">
        <v>89</v>
      </c>
      <c r="Y66" s="38" t="s">
        <v>143</v>
      </c>
      <c r="Z66" s="30" t="s">
        <v>325</v>
      </c>
      <c r="AA66" s="30" t="s">
        <v>325</v>
      </c>
      <c r="AB66" s="36" t="s">
        <v>232</v>
      </c>
      <c r="AC66" s="26" t="s">
        <v>547</v>
      </c>
      <c r="AD66" s="30" t="s">
        <v>325</v>
      </c>
      <c r="AE66" s="30" t="s">
        <v>325</v>
      </c>
      <c r="AF66" s="38" t="s">
        <v>143</v>
      </c>
      <c r="AG66" s="38" t="s">
        <v>546</v>
      </c>
      <c r="AH66" s="31" t="s">
        <v>325</v>
      </c>
      <c r="AI66" s="31" t="s">
        <v>325</v>
      </c>
      <c r="AJ66" s="38" t="s">
        <v>325</v>
      </c>
      <c r="AK66" s="31" t="s">
        <v>325</v>
      </c>
      <c r="AL66" s="31" t="s">
        <v>325</v>
      </c>
      <c r="AM66" s="38" t="s">
        <v>325</v>
      </c>
      <c r="AN66" s="31" t="s">
        <v>325</v>
      </c>
      <c r="AO66" s="31" t="s">
        <v>325</v>
      </c>
      <c r="AP66" s="38" t="s">
        <v>325</v>
      </c>
      <c r="AQ66" s="31" t="s">
        <v>325</v>
      </c>
      <c r="AR66" s="31" t="s">
        <v>325</v>
      </c>
      <c r="AS66" s="38" t="s">
        <v>325</v>
      </c>
      <c r="AT66" s="31" t="s">
        <v>325</v>
      </c>
      <c r="AU66" s="31" t="s">
        <v>325</v>
      </c>
      <c r="AV66" s="38" t="s">
        <v>143</v>
      </c>
      <c r="AW66" s="30" t="s">
        <v>325</v>
      </c>
      <c r="AX66" s="30" t="s">
        <v>325</v>
      </c>
      <c r="AY66" s="30" t="s">
        <v>143</v>
      </c>
      <c r="AZ66" s="30" t="s">
        <v>325</v>
      </c>
      <c r="BA66" s="30" t="s">
        <v>325</v>
      </c>
      <c r="BB66" s="36" t="s">
        <v>188</v>
      </c>
      <c r="BC66" s="30" t="s">
        <v>325</v>
      </c>
      <c r="BD66" s="25">
        <v>15</v>
      </c>
      <c r="BE66" s="36" t="s">
        <v>214</v>
      </c>
      <c r="BF66" s="30" t="s">
        <v>325</v>
      </c>
      <c r="BG66" s="25">
        <v>15</v>
      </c>
      <c r="BH66" s="36" t="s">
        <v>180</v>
      </c>
      <c r="BI66" s="30" t="s">
        <v>325</v>
      </c>
      <c r="BJ66" s="25">
        <v>15</v>
      </c>
      <c r="BK66" s="36" t="s">
        <v>214</v>
      </c>
      <c r="BL66" s="30" t="s">
        <v>325</v>
      </c>
      <c r="BM66" s="30" t="s">
        <v>325</v>
      </c>
      <c r="BN66" s="86" t="s">
        <v>544</v>
      </c>
      <c r="BO66" s="30" t="s">
        <v>325</v>
      </c>
      <c r="BP66" s="30" t="s">
        <v>325</v>
      </c>
      <c r="BQ66" s="36" t="s">
        <v>143</v>
      </c>
      <c r="BR66" s="30" t="s">
        <v>325</v>
      </c>
      <c r="BS66" s="30" t="s">
        <v>325</v>
      </c>
      <c r="BT66" s="26" t="s">
        <v>143</v>
      </c>
      <c r="BU66" s="30"/>
      <c r="BV66" s="30" t="s">
        <v>325</v>
      </c>
      <c r="BW66" s="30" t="s">
        <v>325</v>
      </c>
      <c r="BX66" s="25" t="s">
        <v>123</v>
      </c>
      <c r="BY66" s="61">
        <v>96</v>
      </c>
    </row>
    <row r="67" spans="1:77" ht="24" customHeight="1">
      <c r="A67" s="27">
        <f t="shared" si="3"/>
        <v>56</v>
      </c>
      <c r="B67" s="106" t="s">
        <v>238</v>
      </c>
      <c r="C67" s="87" t="s">
        <v>458</v>
      </c>
      <c r="D67" s="25">
        <v>1977</v>
      </c>
      <c r="E67" s="25">
        <v>2</v>
      </c>
      <c r="F67" s="30" t="s">
        <v>325</v>
      </c>
      <c r="G67" s="30" t="s">
        <v>406</v>
      </c>
      <c r="H67" s="207">
        <v>760.9</v>
      </c>
      <c r="I67" s="215">
        <v>714.3</v>
      </c>
      <c r="J67" s="193" t="s">
        <v>325</v>
      </c>
      <c r="K67" s="25">
        <v>16</v>
      </c>
      <c r="L67" s="25" t="s">
        <v>62</v>
      </c>
      <c r="M67" s="30" t="s">
        <v>325</v>
      </c>
      <c r="N67" s="26" t="s">
        <v>537</v>
      </c>
      <c r="O67" s="30" t="s">
        <v>325</v>
      </c>
      <c r="P67" s="26" t="s">
        <v>226</v>
      </c>
      <c r="Q67" s="38" t="s">
        <v>547</v>
      </c>
      <c r="R67" s="197" t="s">
        <v>325</v>
      </c>
      <c r="S67" s="30" t="s">
        <v>325</v>
      </c>
      <c r="T67" s="38" t="s">
        <v>143</v>
      </c>
      <c r="U67" s="38" t="s">
        <v>546</v>
      </c>
      <c r="V67" s="30" t="s">
        <v>325</v>
      </c>
      <c r="W67" s="30" t="s">
        <v>325</v>
      </c>
      <c r="X67" s="34" t="s">
        <v>89</v>
      </c>
      <c r="Y67" s="38" t="s">
        <v>143</v>
      </c>
      <c r="Z67" s="30" t="s">
        <v>325</v>
      </c>
      <c r="AA67" s="30" t="s">
        <v>325</v>
      </c>
      <c r="AB67" s="36" t="s">
        <v>232</v>
      </c>
      <c r="AC67" s="26" t="s">
        <v>547</v>
      </c>
      <c r="AD67" s="30">
        <v>2007</v>
      </c>
      <c r="AE67" s="30" t="s">
        <v>325</v>
      </c>
      <c r="AF67" s="38" t="s">
        <v>143</v>
      </c>
      <c r="AG67" s="38" t="s">
        <v>546</v>
      </c>
      <c r="AH67" s="31" t="s">
        <v>325</v>
      </c>
      <c r="AI67" s="31" t="s">
        <v>325</v>
      </c>
      <c r="AJ67" s="38" t="s">
        <v>325</v>
      </c>
      <c r="AK67" s="31" t="s">
        <v>325</v>
      </c>
      <c r="AL67" s="31" t="s">
        <v>325</v>
      </c>
      <c r="AM67" s="38" t="s">
        <v>325</v>
      </c>
      <c r="AN67" s="31" t="s">
        <v>325</v>
      </c>
      <c r="AO67" s="31" t="s">
        <v>325</v>
      </c>
      <c r="AP67" s="38" t="s">
        <v>325</v>
      </c>
      <c r="AQ67" s="31" t="s">
        <v>325</v>
      </c>
      <c r="AR67" s="31" t="s">
        <v>325</v>
      </c>
      <c r="AS67" s="38" t="s">
        <v>325</v>
      </c>
      <c r="AT67" s="31" t="s">
        <v>325</v>
      </c>
      <c r="AU67" s="31" t="s">
        <v>325</v>
      </c>
      <c r="AV67" s="36" t="s">
        <v>235</v>
      </c>
      <c r="AW67" s="30" t="s">
        <v>325</v>
      </c>
      <c r="AX67" s="30" t="s">
        <v>325</v>
      </c>
      <c r="AY67" s="30" t="s">
        <v>143</v>
      </c>
      <c r="AZ67" s="30" t="s">
        <v>325</v>
      </c>
      <c r="BA67" s="30" t="s">
        <v>325</v>
      </c>
      <c r="BB67" s="64" t="s">
        <v>178</v>
      </c>
      <c r="BC67" s="30" t="s">
        <v>325</v>
      </c>
      <c r="BD67" s="30" t="s">
        <v>325</v>
      </c>
      <c r="BE67" s="64" t="s">
        <v>182</v>
      </c>
      <c r="BF67" s="30" t="s">
        <v>325</v>
      </c>
      <c r="BG67" s="30" t="s">
        <v>325</v>
      </c>
      <c r="BH67" s="64" t="s">
        <v>180</v>
      </c>
      <c r="BI67" s="30" t="s">
        <v>325</v>
      </c>
      <c r="BJ67" s="30" t="s">
        <v>325</v>
      </c>
      <c r="BK67" s="64" t="s">
        <v>182</v>
      </c>
      <c r="BL67" s="30" t="s">
        <v>325</v>
      </c>
      <c r="BM67" s="30" t="s">
        <v>325</v>
      </c>
      <c r="BN67" s="86" t="s">
        <v>544</v>
      </c>
      <c r="BO67" s="30" t="s">
        <v>325</v>
      </c>
      <c r="BP67" s="30" t="s">
        <v>325</v>
      </c>
      <c r="BQ67" s="64" t="s">
        <v>143</v>
      </c>
      <c r="BR67" s="30" t="s">
        <v>325</v>
      </c>
      <c r="BS67" s="30" t="s">
        <v>325</v>
      </c>
      <c r="BT67" s="26" t="s">
        <v>143</v>
      </c>
      <c r="BU67" s="30"/>
      <c r="BV67" s="30" t="s">
        <v>325</v>
      </c>
      <c r="BW67" s="30" t="s">
        <v>325</v>
      </c>
      <c r="BX67" s="30" t="s">
        <v>325</v>
      </c>
      <c r="BY67" s="66">
        <v>90</v>
      </c>
    </row>
    <row r="68" spans="1:77" ht="24" customHeight="1">
      <c r="A68" s="27">
        <f t="shared" si="3"/>
        <v>57</v>
      </c>
      <c r="B68" s="106" t="s">
        <v>238</v>
      </c>
      <c r="C68" s="87" t="s">
        <v>257</v>
      </c>
      <c r="D68" s="25">
        <v>1978</v>
      </c>
      <c r="E68" s="25">
        <v>3</v>
      </c>
      <c r="F68" s="25" t="s">
        <v>195</v>
      </c>
      <c r="G68" s="30" t="s">
        <v>342</v>
      </c>
      <c r="H68" s="207">
        <v>1118.8</v>
      </c>
      <c r="I68" s="207">
        <v>895.9</v>
      </c>
      <c r="J68" s="190">
        <f>21.6</f>
        <v>21.6</v>
      </c>
      <c r="K68" s="25">
        <v>29</v>
      </c>
      <c r="L68" s="32" t="s">
        <v>29</v>
      </c>
      <c r="M68" s="30" t="s">
        <v>325</v>
      </c>
      <c r="N68" s="26" t="s">
        <v>537</v>
      </c>
      <c r="O68" s="30" t="s">
        <v>325</v>
      </c>
      <c r="P68" s="26" t="s">
        <v>226</v>
      </c>
      <c r="Q68" s="38" t="s">
        <v>547</v>
      </c>
      <c r="R68" s="197" t="s">
        <v>325</v>
      </c>
      <c r="S68" s="30" t="s">
        <v>325</v>
      </c>
      <c r="T68" s="38" t="s">
        <v>143</v>
      </c>
      <c r="U68" s="38" t="s">
        <v>546</v>
      </c>
      <c r="V68" s="30" t="s">
        <v>325</v>
      </c>
      <c r="W68" s="30" t="s">
        <v>325</v>
      </c>
      <c r="X68" s="34" t="s">
        <v>89</v>
      </c>
      <c r="Y68" s="38" t="s">
        <v>547</v>
      </c>
      <c r="Z68" s="122">
        <v>2005</v>
      </c>
      <c r="AA68" s="30" t="s">
        <v>325</v>
      </c>
      <c r="AB68" s="36" t="s">
        <v>231</v>
      </c>
      <c r="AC68" s="26" t="s">
        <v>547</v>
      </c>
      <c r="AD68" s="122">
        <v>2005</v>
      </c>
      <c r="AE68" s="30" t="s">
        <v>325</v>
      </c>
      <c r="AF68" s="38" t="s">
        <v>143</v>
      </c>
      <c r="AG68" s="38" t="s">
        <v>546</v>
      </c>
      <c r="AH68" s="31" t="s">
        <v>325</v>
      </c>
      <c r="AI68" s="31" t="s">
        <v>325</v>
      </c>
      <c r="AJ68" s="38" t="s">
        <v>325</v>
      </c>
      <c r="AK68" s="31" t="s">
        <v>325</v>
      </c>
      <c r="AL68" s="31" t="s">
        <v>325</v>
      </c>
      <c r="AM68" s="38" t="s">
        <v>325</v>
      </c>
      <c r="AN68" s="31" t="s">
        <v>325</v>
      </c>
      <c r="AO68" s="31" t="s">
        <v>325</v>
      </c>
      <c r="AP68" s="38" t="s">
        <v>325</v>
      </c>
      <c r="AQ68" s="31" t="s">
        <v>325</v>
      </c>
      <c r="AR68" s="31" t="s">
        <v>325</v>
      </c>
      <c r="AS68" s="38" t="s">
        <v>325</v>
      </c>
      <c r="AT68" s="31" t="s">
        <v>325</v>
      </c>
      <c r="AU68" s="31" t="s">
        <v>325</v>
      </c>
      <c r="AV68" s="36" t="s">
        <v>235</v>
      </c>
      <c r="AW68" s="122">
        <v>2007</v>
      </c>
      <c r="AX68" s="30" t="s">
        <v>325</v>
      </c>
      <c r="AY68" s="30" t="s">
        <v>143</v>
      </c>
      <c r="AZ68" s="30" t="s">
        <v>325</v>
      </c>
      <c r="BA68" s="30" t="s">
        <v>325</v>
      </c>
      <c r="BB68" s="36" t="s">
        <v>196</v>
      </c>
      <c r="BC68" s="122">
        <v>2005</v>
      </c>
      <c r="BD68" s="30" t="s">
        <v>325</v>
      </c>
      <c r="BE68" s="36" t="s">
        <v>182</v>
      </c>
      <c r="BF68" s="30" t="s">
        <v>325</v>
      </c>
      <c r="BG68" s="30" t="s">
        <v>325</v>
      </c>
      <c r="BH68" s="36" t="s">
        <v>180</v>
      </c>
      <c r="BI68" s="217">
        <v>2012</v>
      </c>
      <c r="BJ68" s="25" t="s">
        <v>325</v>
      </c>
      <c r="BK68" s="36" t="s">
        <v>182</v>
      </c>
      <c r="BL68" s="30" t="s">
        <v>325</v>
      </c>
      <c r="BM68" s="30" t="s">
        <v>325</v>
      </c>
      <c r="BN68" s="86" t="s">
        <v>544</v>
      </c>
      <c r="BO68" s="30" t="s">
        <v>325</v>
      </c>
      <c r="BP68" s="30" t="s">
        <v>325</v>
      </c>
      <c r="BQ68" s="36" t="s">
        <v>143</v>
      </c>
      <c r="BR68" s="30" t="s">
        <v>325</v>
      </c>
      <c r="BS68" s="30" t="s">
        <v>325</v>
      </c>
      <c r="BT68" s="26" t="s">
        <v>143</v>
      </c>
      <c r="BU68" s="30"/>
      <c r="BV68" s="30" t="s">
        <v>325</v>
      </c>
      <c r="BW68" s="30" t="s">
        <v>325</v>
      </c>
      <c r="BX68" s="25" t="s">
        <v>101</v>
      </c>
      <c r="BY68" s="61">
        <v>73</v>
      </c>
    </row>
    <row r="69" spans="1:77" ht="24" customHeight="1">
      <c r="A69" s="27">
        <f t="shared" si="3"/>
        <v>58</v>
      </c>
      <c r="B69" s="106" t="s">
        <v>238</v>
      </c>
      <c r="C69" s="34" t="s">
        <v>462</v>
      </c>
      <c r="D69" s="32">
        <v>1978</v>
      </c>
      <c r="E69" s="32">
        <v>2</v>
      </c>
      <c r="F69" s="30" t="s">
        <v>325</v>
      </c>
      <c r="G69" s="30" t="s">
        <v>325</v>
      </c>
      <c r="H69" s="207">
        <v>850.1</v>
      </c>
      <c r="I69" s="215">
        <v>747</v>
      </c>
      <c r="J69" s="190">
        <f>46.3</f>
        <v>46.3</v>
      </c>
      <c r="K69" s="32">
        <v>15</v>
      </c>
      <c r="L69" s="32" t="s">
        <v>67</v>
      </c>
      <c r="M69" s="30" t="s">
        <v>325</v>
      </c>
      <c r="N69" s="26" t="s">
        <v>537</v>
      </c>
      <c r="O69" s="30" t="s">
        <v>325</v>
      </c>
      <c r="P69" s="26" t="s">
        <v>226</v>
      </c>
      <c r="Q69" s="38" t="s">
        <v>546</v>
      </c>
      <c r="R69" s="39">
        <v>2009</v>
      </c>
      <c r="S69" s="30" t="s">
        <v>325</v>
      </c>
      <c r="T69" s="38" t="s">
        <v>143</v>
      </c>
      <c r="U69" s="38" t="s">
        <v>546</v>
      </c>
      <c r="V69" s="30" t="s">
        <v>325</v>
      </c>
      <c r="W69" s="30" t="s">
        <v>325</v>
      </c>
      <c r="X69" s="34" t="s">
        <v>89</v>
      </c>
      <c r="Y69" s="38" t="s">
        <v>143</v>
      </c>
      <c r="Z69" s="30" t="s">
        <v>325</v>
      </c>
      <c r="AA69" s="30" t="s">
        <v>325</v>
      </c>
      <c r="AB69" s="36" t="s">
        <v>232</v>
      </c>
      <c r="AC69" s="26" t="s">
        <v>547</v>
      </c>
      <c r="AD69" s="30" t="s">
        <v>325</v>
      </c>
      <c r="AE69" s="30" t="s">
        <v>325</v>
      </c>
      <c r="AF69" s="38" t="s">
        <v>143</v>
      </c>
      <c r="AG69" s="38" t="s">
        <v>546</v>
      </c>
      <c r="AH69" s="31" t="s">
        <v>325</v>
      </c>
      <c r="AI69" s="31" t="s">
        <v>325</v>
      </c>
      <c r="AJ69" s="38" t="s">
        <v>325</v>
      </c>
      <c r="AK69" s="31" t="s">
        <v>325</v>
      </c>
      <c r="AL69" s="31" t="s">
        <v>325</v>
      </c>
      <c r="AM69" s="38" t="s">
        <v>325</v>
      </c>
      <c r="AN69" s="31" t="s">
        <v>325</v>
      </c>
      <c r="AO69" s="31" t="s">
        <v>325</v>
      </c>
      <c r="AP69" s="38" t="s">
        <v>325</v>
      </c>
      <c r="AQ69" s="31" t="s">
        <v>325</v>
      </c>
      <c r="AR69" s="31" t="s">
        <v>325</v>
      </c>
      <c r="AS69" s="38" t="s">
        <v>325</v>
      </c>
      <c r="AT69" s="31" t="s">
        <v>325</v>
      </c>
      <c r="AU69" s="31" t="s">
        <v>325</v>
      </c>
      <c r="AV69" s="36" t="s">
        <v>235</v>
      </c>
      <c r="AW69" s="30" t="s">
        <v>325</v>
      </c>
      <c r="AX69" s="30" t="s">
        <v>325</v>
      </c>
      <c r="AY69" s="30" t="s">
        <v>143</v>
      </c>
      <c r="AZ69" s="30" t="s">
        <v>325</v>
      </c>
      <c r="BA69" s="30" t="s">
        <v>325</v>
      </c>
      <c r="BB69" s="64" t="s">
        <v>236</v>
      </c>
      <c r="BC69" s="39">
        <v>2007</v>
      </c>
      <c r="BD69" s="30" t="s">
        <v>325</v>
      </c>
      <c r="BE69" s="64" t="s">
        <v>182</v>
      </c>
      <c r="BF69" s="30" t="s">
        <v>325</v>
      </c>
      <c r="BG69" s="30" t="s">
        <v>325</v>
      </c>
      <c r="BH69" s="64" t="s">
        <v>229</v>
      </c>
      <c r="BI69" s="39">
        <v>2007</v>
      </c>
      <c r="BJ69" s="30" t="s">
        <v>325</v>
      </c>
      <c r="BK69" s="64" t="s">
        <v>182</v>
      </c>
      <c r="BL69" s="30" t="s">
        <v>325</v>
      </c>
      <c r="BM69" s="30" t="s">
        <v>325</v>
      </c>
      <c r="BN69" s="86" t="s">
        <v>544</v>
      </c>
      <c r="BO69" s="30" t="s">
        <v>325</v>
      </c>
      <c r="BP69" s="30" t="s">
        <v>325</v>
      </c>
      <c r="BQ69" s="36" t="s">
        <v>187</v>
      </c>
      <c r="BR69" s="30" t="s">
        <v>325</v>
      </c>
      <c r="BS69" s="30" t="s">
        <v>325</v>
      </c>
      <c r="BT69" s="149" t="s">
        <v>541</v>
      </c>
      <c r="BU69" s="149"/>
      <c r="BV69" s="39">
        <v>2008</v>
      </c>
      <c r="BW69" s="30" t="s">
        <v>325</v>
      </c>
      <c r="BX69" s="30" t="s">
        <v>325</v>
      </c>
      <c r="BY69" s="66">
        <v>85</v>
      </c>
    </row>
    <row r="70" spans="1:77" ht="24" customHeight="1">
      <c r="A70" s="27">
        <f t="shared" si="3"/>
        <v>59</v>
      </c>
      <c r="B70" s="106" t="s">
        <v>238</v>
      </c>
      <c r="C70" s="87" t="s">
        <v>261</v>
      </c>
      <c r="D70" s="25">
        <v>1978</v>
      </c>
      <c r="E70" s="25">
        <v>3</v>
      </c>
      <c r="F70" s="30" t="s">
        <v>325</v>
      </c>
      <c r="G70" s="30" t="s">
        <v>344</v>
      </c>
      <c r="H70" s="207">
        <f>1233.7-2.4</f>
        <v>1231.3</v>
      </c>
      <c r="I70" s="207">
        <f>1161.1-2.4</f>
        <v>1158.6999999999998</v>
      </c>
      <c r="J70" s="190" t="s">
        <v>325</v>
      </c>
      <c r="K70" s="25">
        <v>24</v>
      </c>
      <c r="L70" s="32" t="s">
        <v>32</v>
      </c>
      <c r="M70" s="30" t="s">
        <v>325</v>
      </c>
      <c r="N70" s="26" t="s">
        <v>537</v>
      </c>
      <c r="O70" s="30" t="s">
        <v>325</v>
      </c>
      <c r="P70" s="26" t="s">
        <v>226</v>
      </c>
      <c r="Q70" s="26" t="s">
        <v>547</v>
      </c>
      <c r="R70" s="30" t="s">
        <v>325</v>
      </c>
      <c r="S70" s="30" t="s">
        <v>325</v>
      </c>
      <c r="T70" s="38" t="s">
        <v>143</v>
      </c>
      <c r="U70" s="38" t="s">
        <v>546</v>
      </c>
      <c r="V70" s="30" t="s">
        <v>325</v>
      </c>
      <c r="W70" s="30" t="s">
        <v>325</v>
      </c>
      <c r="X70" s="34" t="s">
        <v>89</v>
      </c>
      <c r="Y70" s="26" t="s">
        <v>547</v>
      </c>
      <c r="Z70" s="218" t="s">
        <v>325</v>
      </c>
      <c r="AA70" s="30" t="s">
        <v>325</v>
      </c>
      <c r="AB70" s="36" t="s">
        <v>231</v>
      </c>
      <c r="AC70" s="26" t="s">
        <v>547</v>
      </c>
      <c r="AD70" s="30" t="s">
        <v>325</v>
      </c>
      <c r="AE70" s="30" t="s">
        <v>325</v>
      </c>
      <c r="AF70" s="38" t="s">
        <v>143</v>
      </c>
      <c r="AG70" s="38" t="s">
        <v>546</v>
      </c>
      <c r="AH70" s="31" t="s">
        <v>325</v>
      </c>
      <c r="AI70" s="31" t="s">
        <v>325</v>
      </c>
      <c r="AJ70" s="38" t="s">
        <v>325</v>
      </c>
      <c r="AK70" s="31" t="s">
        <v>325</v>
      </c>
      <c r="AL70" s="31" t="s">
        <v>325</v>
      </c>
      <c r="AM70" s="38" t="s">
        <v>325</v>
      </c>
      <c r="AN70" s="31" t="s">
        <v>325</v>
      </c>
      <c r="AO70" s="31" t="s">
        <v>325</v>
      </c>
      <c r="AP70" s="38" t="s">
        <v>325</v>
      </c>
      <c r="AQ70" s="31" t="s">
        <v>325</v>
      </c>
      <c r="AR70" s="31" t="s">
        <v>325</v>
      </c>
      <c r="AS70" s="38" t="s">
        <v>325</v>
      </c>
      <c r="AT70" s="31" t="s">
        <v>325</v>
      </c>
      <c r="AU70" s="31" t="s">
        <v>325</v>
      </c>
      <c r="AV70" s="36" t="s">
        <v>235</v>
      </c>
      <c r="AW70" s="219">
        <v>2011</v>
      </c>
      <c r="AX70" s="30" t="s">
        <v>325</v>
      </c>
      <c r="AY70" s="30" t="s">
        <v>143</v>
      </c>
      <c r="AZ70" s="30" t="s">
        <v>325</v>
      </c>
      <c r="BA70" s="30" t="s">
        <v>325</v>
      </c>
      <c r="BB70" s="36" t="s">
        <v>196</v>
      </c>
      <c r="BC70" s="30" t="s">
        <v>325</v>
      </c>
      <c r="BD70" s="25">
        <v>5</v>
      </c>
      <c r="BE70" s="36" t="s">
        <v>182</v>
      </c>
      <c r="BF70" s="30" t="s">
        <v>325</v>
      </c>
      <c r="BG70" s="25">
        <v>5</v>
      </c>
      <c r="BH70" s="36" t="s">
        <v>180</v>
      </c>
      <c r="BI70" s="122">
        <v>2013</v>
      </c>
      <c r="BJ70" s="25">
        <v>5</v>
      </c>
      <c r="BK70" s="36" t="s">
        <v>182</v>
      </c>
      <c r="BL70" s="30" t="s">
        <v>325</v>
      </c>
      <c r="BM70" s="30" t="s">
        <v>325</v>
      </c>
      <c r="BN70" s="86" t="s">
        <v>544</v>
      </c>
      <c r="BO70" s="30" t="s">
        <v>325</v>
      </c>
      <c r="BP70" s="30" t="s">
        <v>325</v>
      </c>
      <c r="BQ70" s="36" t="s">
        <v>143</v>
      </c>
      <c r="BR70" s="30" t="s">
        <v>325</v>
      </c>
      <c r="BS70" s="25">
        <v>5</v>
      </c>
      <c r="BT70" s="26" t="s">
        <v>143</v>
      </c>
      <c r="BU70" s="25"/>
      <c r="BV70" s="30" t="s">
        <v>325</v>
      </c>
      <c r="BW70" s="30" t="s">
        <v>325</v>
      </c>
      <c r="BX70" s="25" t="s">
        <v>105</v>
      </c>
      <c r="BY70" s="61">
        <v>98</v>
      </c>
    </row>
    <row r="71" spans="1:77" ht="24" customHeight="1">
      <c r="A71" s="27">
        <f t="shared" si="3"/>
        <v>60</v>
      </c>
      <c r="B71" s="106" t="s">
        <v>238</v>
      </c>
      <c r="C71" s="87" t="s">
        <v>256</v>
      </c>
      <c r="D71" s="25">
        <v>1978</v>
      </c>
      <c r="E71" s="25">
        <v>3</v>
      </c>
      <c r="F71" s="30" t="s">
        <v>325</v>
      </c>
      <c r="G71" s="30" t="s">
        <v>341</v>
      </c>
      <c r="H71" s="207">
        <f>1468.51-2.7</f>
        <v>1465.81</v>
      </c>
      <c r="I71" s="207">
        <f>1341.4-2.7</f>
        <v>1338.7</v>
      </c>
      <c r="J71" s="190" t="s">
        <v>325</v>
      </c>
      <c r="K71" s="25">
        <v>33</v>
      </c>
      <c r="L71" s="32" t="s">
        <v>23</v>
      </c>
      <c r="M71" s="30" t="s">
        <v>325</v>
      </c>
      <c r="N71" s="26" t="s">
        <v>537</v>
      </c>
      <c r="O71" s="30" t="s">
        <v>325</v>
      </c>
      <c r="P71" s="26" t="s">
        <v>226</v>
      </c>
      <c r="Q71" s="26" t="s">
        <v>547</v>
      </c>
      <c r="R71" s="122">
        <v>2009</v>
      </c>
      <c r="S71" s="30" t="s">
        <v>325</v>
      </c>
      <c r="T71" s="38" t="s">
        <v>143</v>
      </c>
      <c r="U71" s="38" t="s">
        <v>546</v>
      </c>
      <c r="V71" s="30" t="s">
        <v>325</v>
      </c>
      <c r="W71" s="30" t="s">
        <v>325</v>
      </c>
      <c r="X71" s="34" t="s">
        <v>89</v>
      </c>
      <c r="Y71" s="36" t="s">
        <v>547</v>
      </c>
      <c r="Z71" s="122">
        <v>2009</v>
      </c>
      <c r="AA71" s="30" t="s">
        <v>325</v>
      </c>
      <c r="AB71" s="36" t="s">
        <v>231</v>
      </c>
      <c r="AC71" s="26" t="s">
        <v>547</v>
      </c>
      <c r="AD71" s="30" t="s">
        <v>325</v>
      </c>
      <c r="AE71" s="30" t="s">
        <v>325</v>
      </c>
      <c r="AF71" s="38" t="s">
        <v>143</v>
      </c>
      <c r="AG71" s="38" t="s">
        <v>546</v>
      </c>
      <c r="AH71" s="31" t="s">
        <v>325</v>
      </c>
      <c r="AI71" s="31" t="s">
        <v>325</v>
      </c>
      <c r="AJ71" s="38" t="s">
        <v>325</v>
      </c>
      <c r="AK71" s="31" t="s">
        <v>325</v>
      </c>
      <c r="AL71" s="31" t="s">
        <v>325</v>
      </c>
      <c r="AM71" s="38" t="s">
        <v>325</v>
      </c>
      <c r="AN71" s="31" t="s">
        <v>325</v>
      </c>
      <c r="AO71" s="31" t="s">
        <v>325</v>
      </c>
      <c r="AP71" s="38" t="s">
        <v>325</v>
      </c>
      <c r="AQ71" s="31" t="s">
        <v>325</v>
      </c>
      <c r="AR71" s="31" t="s">
        <v>325</v>
      </c>
      <c r="AS71" s="38" t="s">
        <v>325</v>
      </c>
      <c r="AT71" s="31" t="s">
        <v>325</v>
      </c>
      <c r="AU71" s="31" t="s">
        <v>325</v>
      </c>
      <c r="AV71" s="36" t="s">
        <v>235</v>
      </c>
      <c r="AW71" s="122">
        <v>2009</v>
      </c>
      <c r="AX71" s="30" t="s">
        <v>325</v>
      </c>
      <c r="AY71" s="30" t="s">
        <v>143</v>
      </c>
      <c r="AZ71" s="30" t="s">
        <v>325</v>
      </c>
      <c r="BA71" s="30" t="s">
        <v>325</v>
      </c>
      <c r="BB71" s="36" t="s">
        <v>194</v>
      </c>
      <c r="BC71" s="30" t="s">
        <v>325</v>
      </c>
      <c r="BD71" s="25">
        <v>5</v>
      </c>
      <c r="BE71" s="36" t="s">
        <v>182</v>
      </c>
      <c r="BF71" s="30" t="s">
        <v>325</v>
      </c>
      <c r="BG71" s="25">
        <v>5</v>
      </c>
      <c r="BH71" s="36" t="s">
        <v>180</v>
      </c>
      <c r="BI71" s="30" t="s">
        <v>325</v>
      </c>
      <c r="BJ71" s="25">
        <v>5</v>
      </c>
      <c r="BK71" s="36" t="s">
        <v>182</v>
      </c>
      <c r="BL71" s="30" t="s">
        <v>325</v>
      </c>
      <c r="BM71" s="30" t="s">
        <v>325</v>
      </c>
      <c r="BN71" s="86" t="s">
        <v>544</v>
      </c>
      <c r="BO71" s="30" t="s">
        <v>325</v>
      </c>
      <c r="BP71" s="30" t="s">
        <v>325</v>
      </c>
      <c r="BQ71" s="36" t="s">
        <v>143</v>
      </c>
      <c r="BR71" s="216">
        <v>2009</v>
      </c>
      <c r="BS71" s="30" t="s">
        <v>325</v>
      </c>
      <c r="BT71" s="26" t="s">
        <v>143</v>
      </c>
      <c r="BU71" s="30"/>
      <c r="BV71" s="30" t="s">
        <v>325</v>
      </c>
      <c r="BW71" s="30" t="s">
        <v>325</v>
      </c>
      <c r="BX71" s="25" t="s">
        <v>100</v>
      </c>
      <c r="BY71" s="61">
        <v>100</v>
      </c>
    </row>
    <row r="72" spans="1:77" ht="24" customHeight="1">
      <c r="A72" s="27">
        <f t="shared" si="3"/>
        <v>61</v>
      </c>
      <c r="B72" s="106" t="s">
        <v>238</v>
      </c>
      <c r="C72" s="88" t="s">
        <v>308</v>
      </c>
      <c r="D72" s="29">
        <v>1978</v>
      </c>
      <c r="E72" s="29">
        <v>3</v>
      </c>
      <c r="F72" s="30" t="s">
        <v>325</v>
      </c>
      <c r="G72" s="30" t="s">
        <v>388</v>
      </c>
      <c r="H72" s="207">
        <f>1265.6+0.2</f>
        <v>1265.8</v>
      </c>
      <c r="I72" s="208">
        <f>1190.4+0.2</f>
        <v>1190.6000000000001</v>
      </c>
      <c r="J72" s="192" t="s">
        <v>325</v>
      </c>
      <c r="K72" s="29">
        <v>24</v>
      </c>
      <c r="L72" s="32" t="s">
        <v>20</v>
      </c>
      <c r="M72" s="30" t="s">
        <v>325</v>
      </c>
      <c r="N72" s="26" t="s">
        <v>537</v>
      </c>
      <c r="O72" s="30" t="s">
        <v>325</v>
      </c>
      <c r="P72" s="26" t="s">
        <v>226</v>
      </c>
      <c r="Q72" s="26" t="s">
        <v>547</v>
      </c>
      <c r="R72" s="30" t="s">
        <v>325</v>
      </c>
      <c r="S72" s="30" t="s">
        <v>325</v>
      </c>
      <c r="T72" s="38" t="s">
        <v>143</v>
      </c>
      <c r="U72" s="38" t="s">
        <v>546</v>
      </c>
      <c r="V72" s="30" t="s">
        <v>325</v>
      </c>
      <c r="W72" s="30" t="s">
        <v>325</v>
      </c>
      <c r="X72" s="34" t="s">
        <v>89</v>
      </c>
      <c r="Y72" s="26" t="s">
        <v>547</v>
      </c>
      <c r="Z72" s="30" t="s">
        <v>325</v>
      </c>
      <c r="AA72" s="30" t="s">
        <v>325</v>
      </c>
      <c r="AB72" s="36" t="s">
        <v>231</v>
      </c>
      <c r="AC72" s="26" t="s">
        <v>547</v>
      </c>
      <c r="AD72" s="30" t="s">
        <v>325</v>
      </c>
      <c r="AE72" s="30" t="s">
        <v>325</v>
      </c>
      <c r="AF72" s="38" t="s">
        <v>143</v>
      </c>
      <c r="AG72" s="38" t="s">
        <v>546</v>
      </c>
      <c r="AH72" s="31" t="s">
        <v>325</v>
      </c>
      <c r="AI72" s="31" t="s">
        <v>325</v>
      </c>
      <c r="AJ72" s="38" t="s">
        <v>325</v>
      </c>
      <c r="AK72" s="31" t="s">
        <v>325</v>
      </c>
      <c r="AL72" s="31" t="s">
        <v>325</v>
      </c>
      <c r="AM72" s="38" t="s">
        <v>325</v>
      </c>
      <c r="AN72" s="31" t="s">
        <v>325</v>
      </c>
      <c r="AO72" s="31" t="s">
        <v>325</v>
      </c>
      <c r="AP72" s="38" t="s">
        <v>325</v>
      </c>
      <c r="AQ72" s="31" t="s">
        <v>325</v>
      </c>
      <c r="AR72" s="31" t="s">
        <v>325</v>
      </c>
      <c r="AS72" s="38" t="s">
        <v>325</v>
      </c>
      <c r="AT72" s="31" t="s">
        <v>325</v>
      </c>
      <c r="AU72" s="31" t="s">
        <v>325</v>
      </c>
      <c r="AV72" s="36" t="s">
        <v>235</v>
      </c>
      <c r="AW72" s="30" t="s">
        <v>325</v>
      </c>
      <c r="AX72" s="30" t="s">
        <v>325</v>
      </c>
      <c r="AY72" s="30" t="s">
        <v>143</v>
      </c>
      <c r="AZ72" s="30" t="s">
        <v>325</v>
      </c>
      <c r="BA72" s="30" t="s">
        <v>325</v>
      </c>
      <c r="BB72" s="36" t="s">
        <v>196</v>
      </c>
      <c r="BC72" s="30" t="s">
        <v>325</v>
      </c>
      <c r="BD72" s="25">
        <v>5</v>
      </c>
      <c r="BE72" s="36" t="s">
        <v>216</v>
      </c>
      <c r="BF72" s="30" t="s">
        <v>325</v>
      </c>
      <c r="BG72" s="25">
        <v>5</v>
      </c>
      <c r="BH72" s="36" t="s">
        <v>180</v>
      </c>
      <c r="BI72" s="25">
        <v>2010</v>
      </c>
      <c r="BJ72" s="25">
        <v>5</v>
      </c>
      <c r="BK72" s="36" t="s">
        <v>216</v>
      </c>
      <c r="BL72" s="30" t="s">
        <v>325</v>
      </c>
      <c r="BM72" s="30" t="s">
        <v>325</v>
      </c>
      <c r="BN72" s="86" t="s">
        <v>544</v>
      </c>
      <c r="BO72" s="30" t="s">
        <v>325</v>
      </c>
      <c r="BP72" s="30" t="s">
        <v>325</v>
      </c>
      <c r="BQ72" s="36" t="s">
        <v>218</v>
      </c>
      <c r="BR72" s="30" t="s">
        <v>325</v>
      </c>
      <c r="BS72" s="25">
        <v>5</v>
      </c>
      <c r="BT72" s="26" t="s">
        <v>539</v>
      </c>
      <c r="BU72" s="25"/>
      <c r="BV72" s="30" t="s">
        <v>325</v>
      </c>
      <c r="BW72" s="30" t="s">
        <v>325</v>
      </c>
      <c r="BX72" s="25" t="s">
        <v>100</v>
      </c>
      <c r="BY72" s="61">
        <v>99</v>
      </c>
    </row>
    <row r="73" spans="1:77" ht="24" customHeight="1">
      <c r="A73" s="27">
        <f t="shared" si="3"/>
        <v>62</v>
      </c>
      <c r="B73" s="106" t="s">
        <v>238</v>
      </c>
      <c r="C73" s="88" t="s">
        <v>320</v>
      </c>
      <c r="D73" s="29">
        <v>1978</v>
      </c>
      <c r="E73" s="29">
        <v>2</v>
      </c>
      <c r="F73" s="30" t="s">
        <v>325</v>
      </c>
      <c r="G73" s="30" t="s">
        <v>398</v>
      </c>
      <c r="H73" s="207">
        <f>853.8+0.2</f>
        <v>854</v>
      </c>
      <c r="I73" s="208">
        <f>769.8+0.2</f>
        <v>770</v>
      </c>
      <c r="J73" s="192" t="s">
        <v>325</v>
      </c>
      <c r="K73" s="29">
        <v>18</v>
      </c>
      <c r="L73" s="32" t="s">
        <v>23</v>
      </c>
      <c r="M73" s="30" t="s">
        <v>325</v>
      </c>
      <c r="N73" s="26" t="s">
        <v>537</v>
      </c>
      <c r="O73" s="30" t="s">
        <v>325</v>
      </c>
      <c r="P73" s="26" t="s">
        <v>226</v>
      </c>
      <c r="Q73" s="26" t="s">
        <v>547</v>
      </c>
      <c r="R73" s="30" t="s">
        <v>325</v>
      </c>
      <c r="S73" s="30" t="s">
        <v>325</v>
      </c>
      <c r="T73" s="26" t="s">
        <v>88</v>
      </c>
      <c r="U73" s="36" t="s">
        <v>547</v>
      </c>
      <c r="V73" s="30" t="s">
        <v>325</v>
      </c>
      <c r="W73" s="30" t="s">
        <v>325</v>
      </c>
      <c r="X73" s="34" t="s">
        <v>89</v>
      </c>
      <c r="Y73" s="26" t="s">
        <v>547</v>
      </c>
      <c r="Z73" s="30" t="s">
        <v>325</v>
      </c>
      <c r="AA73" s="30" t="s">
        <v>325</v>
      </c>
      <c r="AB73" s="36" t="s">
        <v>232</v>
      </c>
      <c r="AC73" s="26" t="s">
        <v>547</v>
      </c>
      <c r="AD73" s="30" t="s">
        <v>325</v>
      </c>
      <c r="AE73" s="30" t="s">
        <v>325</v>
      </c>
      <c r="AF73" s="38" t="s">
        <v>143</v>
      </c>
      <c r="AG73" s="38" t="s">
        <v>546</v>
      </c>
      <c r="AH73" s="31" t="s">
        <v>325</v>
      </c>
      <c r="AI73" s="31" t="s">
        <v>325</v>
      </c>
      <c r="AJ73" s="38" t="s">
        <v>325</v>
      </c>
      <c r="AK73" s="31" t="s">
        <v>325</v>
      </c>
      <c r="AL73" s="31" t="s">
        <v>325</v>
      </c>
      <c r="AM73" s="38" t="s">
        <v>325</v>
      </c>
      <c r="AN73" s="31" t="s">
        <v>325</v>
      </c>
      <c r="AO73" s="31" t="s">
        <v>325</v>
      </c>
      <c r="AP73" s="38" t="s">
        <v>325</v>
      </c>
      <c r="AQ73" s="31" t="s">
        <v>325</v>
      </c>
      <c r="AR73" s="31" t="s">
        <v>325</v>
      </c>
      <c r="AS73" s="38" t="s">
        <v>325</v>
      </c>
      <c r="AT73" s="31" t="s">
        <v>325</v>
      </c>
      <c r="AU73" s="31" t="s">
        <v>325</v>
      </c>
      <c r="AV73" s="36" t="s">
        <v>235</v>
      </c>
      <c r="AW73" s="30" t="s">
        <v>325</v>
      </c>
      <c r="AX73" s="30" t="s">
        <v>325</v>
      </c>
      <c r="AY73" s="30" t="s">
        <v>143</v>
      </c>
      <c r="AZ73" s="30" t="s">
        <v>325</v>
      </c>
      <c r="BA73" s="30" t="s">
        <v>325</v>
      </c>
      <c r="BB73" s="36" t="s">
        <v>548</v>
      </c>
      <c r="BC73" s="30" t="s">
        <v>325</v>
      </c>
      <c r="BD73" s="25">
        <v>5</v>
      </c>
      <c r="BE73" s="36" t="s">
        <v>549</v>
      </c>
      <c r="BF73" s="30" t="s">
        <v>325</v>
      </c>
      <c r="BG73" s="25">
        <v>5</v>
      </c>
      <c r="BH73" s="36" t="s">
        <v>219</v>
      </c>
      <c r="BI73" s="30" t="s">
        <v>325</v>
      </c>
      <c r="BJ73" s="25">
        <v>5</v>
      </c>
      <c r="BK73" s="36" t="s">
        <v>190</v>
      </c>
      <c r="BL73" s="30" t="s">
        <v>325</v>
      </c>
      <c r="BM73" s="30" t="s">
        <v>325</v>
      </c>
      <c r="BN73" s="86" t="s">
        <v>544</v>
      </c>
      <c r="BO73" s="30" t="s">
        <v>325</v>
      </c>
      <c r="BP73" s="30" t="s">
        <v>325</v>
      </c>
      <c r="BQ73" s="36" t="s">
        <v>220</v>
      </c>
      <c r="BR73" s="30" t="s">
        <v>325</v>
      </c>
      <c r="BS73" s="25">
        <v>5</v>
      </c>
      <c r="BT73" s="26" t="s">
        <v>143</v>
      </c>
      <c r="BU73" s="25"/>
      <c r="BV73" s="30" t="s">
        <v>325</v>
      </c>
      <c r="BW73" s="30" t="s">
        <v>325</v>
      </c>
      <c r="BX73" s="25" t="s">
        <v>100</v>
      </c>
      <c r="BY73" s="61">
        <v>93</v>
      </c>
    </row>
    <row r="74" spans="1:77" ht="24" customHeight="1">
      <c r="A74" s="27">
        <f t="shared" si="3"/>
        <v>63</v>
      </c>
      <c r="B74" s="106" t="s">
        <v>238</v>
      </c>
      <c r="C74" s="87" t="s">
        <v>252</v>
      </c>
      <c r="D74" s="25">
        <v>1979</v>
      </c>
      <c r="E74" s="25">
        <v>2</v>
      </c>
      <c r="F74" s="30" t="s">
        <v>325</v>
      </c>
      <c r="G74" s="30" t="s">
        <v>338</v>
      </c>
      <c r="H74" s="207">
        <v>969.1</v>
      </c>
      <c r="I74" s="207">
        <v>874.7</v>
      </c>
      <c r="J74" s="190" t="s">
        <v>325</v>
      </c>
      <c r="K74" s="25">
        <v>22</v>
      </c>
      <c r="L74" s="32" t="s">
        <v>20</v>
      </c>
      <c r="M74" s="30" t="s">
        <v>325</v>
      </c>
      <c r="N74" s="26" t="s">
        <v>537</v>
      </c>
      <c r="O74" s="30" t="s">
        <v>325</v>
      </c>
      <c r="P74" s="26" t="s">
        <v>226</v>
      </c>
      <c r="Q74" s="26" t="s">
        <v>547</v>
      </c>
      <c r="R74" s="30" t="s">
        <v>325</v>
      </c>
      <c r="S74" s="30" t="s">
        <v>325</v>
      </c>
      <c r="T74" s="38" t="s">
        <v>143</v>
      </c>
      <c r="U74" s="38" t="s">
        <v>546</v>
      </c>
      <c r="V74" s="30" t="s">
        <v>325</v>
      </c>
      <c r="W74" s="30" t="s">
        <v>325</v>
      </c>
      <c r="X74" s="34" t="s">
        <v>89</v>
      </c>
      <c r="Y74" s="36" t="s">
        <v>547</v>
      </c>
      <c r="Z74" s="122">
        <v>2007</v>
      </c>
      <c r="AA74" s="30" t="s">
        <v>325</v>
      </c>
      <c r="AB74" s="36" t="s">
        <v>232</v>
      </c>
      <c r="AC74" s="26" t="s">
        <v>547</v>
      </c>
      <c r="AD74" s="30" t="s">
        <v>325</v>
      </c>
      <c r="AE74" s="30" t="s">
        <v>325</v>
      </c>
      <c r="AF74" s="38" t="s">
        <v>143</v>
      </c>
      <c r="AG74" s="38" t="s">
        <v>546</v>
      </c>
      <c r="AH74" s="31" t="s">
        <v>325</v>
      </c>
      <c r="AI74" s="31" t="s">
        <v>325</v>
      </c>
      <c r="AJ74" s="38" t="s">
        <v>325</v>
      </c>
      <c r="AK74" s="31" t="s">
        <v>325</v>
      </c>
      <c r="AL74" s="31" t="s">
        <v>325</v>
      </c>
      <c r="AM74" s="38" t="s">
        <v>325</v>
      </c>
      <c r="AN74" s="31" t="s">
        <v>325</v>
      </c>
      <c r="AO74" s="31" t="s">
        <v>325</v>
      </c>
      <c r="AP74" s="38" t="s">
        <v>325</v>
      </c>
      <c r="AQ74" s="31" t="s">
        <v>325</v>
      </c>
      <c r="AR74" s="31" t="s">
        <v>325</v>
      </c>
      <c r="AS74" s="38" t="s">
        <v>325</v>
      </c>
      <c r="AT74" s="31" t="s">
        <v>325</v>
      </c>
      <c r="AU74" s="31" t="s">
        <v>325</v>
      </c>
      <c r="AV74" s="36" t="s">
        <v>235</v>
      </c>
      <c r="AW74" s="25" t="s">
        <v>325</v>
      </c>
      <c r="AX74" s="30" t="s">
        <v>325</v>
      </c>
      <c r="AY74" s="30" t="s">
        <v>143</v>
      </c>
      <c r="AZ74" s="30" t="s">
        <v>325</v>
      </c>
      <c r="BA74" s="30" t="s">
        <v>325</v>
      </c>
      <c r="BB74" s="36" t="s">
        <v>188</v>
      </c>
      <c r="BC74" s="30" t="s">
        <v>325</v>
      </c>
      <c r="BD74" s="25">
        <v>5</v>
      </c>
      <c r="BE74" s="36" t="s">
        <v>182</v>
      </c>
      <c r="BF74" s="30" t="s">
        <v>325</v>
      </c>
      <c r="BG74" s="25">
        <v>5</v>
      </c>
      <c r="BH74" s="36" t="s">
        <v>180</v>
      </c>
      <c r="BI74" s="122">
        <v>2012</v>
      </c>
      <c r="BJ74" s="25">
        <v>5</v>
      </c>
      <c r="BK74" s="36" t="s">
        <v>182</v>
      </c>
      <c r="BL74" s="30" t="s">
        <v>325</v>
      </c>
      <c r="BM74" s="30" t="s">
        <v>325</v>
      </c>
      <c r="BN74" s="86" t="s">
        <v>544</v>
      </c>
      <c r="BO74" s="30" t="s">
        <v>325</v>
      </c>
      <c r="BP74" s="30" t="s">
        <v>325</v>
      </c>
      <c r="BQ74" s="36" t="s">
        <v>187</v>
      </c>
      <c r="BR74" s="30" t="s">
        <v>325</v>
      </c>
      <c r="BS74" s="25">
        <v>5</v>
      </c>
      <c r="BT74" s="26" t="s">
        <v>143</v>
      </c>
      <c r="BU74" s="25"/>
      <c r="BV74" s="30" t="s">
        <v>325</v>
      </c>
      <c r="BW74" s="30" t="s">
        <v>325</v>
      </c>
      <c r="BX74" s="25" t="s">
        <v>98</v>
      </c>
      <c r="BY74" s="61">
        <v>106</v>
      </c>
    </row>
    <row r="75" spans="1:77" ht="24" customHeight="1">
      <c r="A75" s="150">
        <f>A74+1</f>
        <v>64</v>
      </c>
      <c r="B75" s="107" t="s">
        <v>238</v>
      </c>
      <c r="C75" s="87" t="s">
        <v>285</v>
      </c>
      <c r="D75" s="25">
        <v>1979</v>
      </c>
      <c r="E75" s="25">
        <v>2</v>
      </c>
      <c r="F75" s="30" t="s">
        <v>325</v>
      </c>
      <c r="G75" s="30" t="s">
        <v>366</v>
      </c>
      <c r="H75" s="207">
        <v>972.7</v>
      </c>
      <c r="I75" s="207">
        <v>892</v>
      </c>
      <c r="J75" s="190" t="s">
        <v>325</v>
      </c>
      <c r="K75" s="25">
        <v>22</v>
      </c>
      <c r="L75" s="32" t="s">
        <v>23</v>
      </c>
      <c r="M75" s="30" t="s">
        <v>325</v>
      </c>
      <c r="N75" s="26" t="s">
        <v>537</v>
      </c>
      <c r="O75" s="30" t="s">
        <v>325</v>
      </c>
      <c r="P75" s="26" t="s">
        <v>226</v>
      </c>
      <c r="Q75" s="26" t="s">
        <v>547</v>
      </c>
      <c r="R75" s="197" t="s">
        <v>325</v>
      </c>
      <c r="S75" s="30" t="s">
        <v>325</v>
      </c>
      <c r="T75" s="38" t="s">
        <v>143</v>
      </c>
      <c r="U75" s="38" t="s">
        <v>546</v>
      </c>
      <c r="V75" s="30" t="s">
        <v>325</v>
      </c>
      <c r="W75" s="30" t="s">
        <v>325</v>
      </c>
      <c r="X75" s="34" t="s">
        <v>89</v>
      </c>
      <c r="Y75" s="36" t="s">
        <v>547</v>
      </c>
      <c r="Z75" s="30" t="s">
        <v>325</v>
      </c>
      <c r="AA75" s="30" t="s">
        <v>325</v>
      </c>
      <c r="AB75" s="36" t="s">
        <v>232</v>
      </c>
      <c r="AC75" s="26" t="s">
        <v>547</v>
      </c>
      <c r="AD75" s="30" t="s">
        <v>325</v>
      </c>
      <c r="AE75" s="30" t="s">
        <v>325</v>
      </c>
      <c r="AF75" s="38" t="s">
        <v>143</v>
      </c>
      <c r="AG75" s="38" t="s">
        <v>546</v>
      </c>
      <c r="AH75" s="31" t="s">
        <v>325</v>
      </c>
      <c r="AI75" s="31" t="s">
        <v>325</v>
      </c>
      <c r="AJ75" s="38" t="s">
        <v>325</v>
      </c>
      <c r="AK75" s="31" t="s">
        <v>325</v>
      </c>
      <c r="AL75" s="31" t="s">
        <v>325</v>
      </c>
      <c r="AM75" s="38" t="s">
        <v>325</v>
      </c>
      <c r="AN75" s="31" t="s">
        <v>325</v>
      </c>
      <c r="AO75" s="31" t="s">
        <v>325</v>
      </c>
      <c r="AP75" s="38" t="s">
        <v>325</v>
      </c>
      <c r="AQ75" s="31" t="s">
        <v>325</v>
      </c>
      <c r="AR75" s="31" t="s">
        <v>325</v>
      </c>
      <c r="AS75" s="38" t="s">
        <v>325</v>
      </c>
      <c r="AT75" s="31" t="s">
        <v>325</v>
      </c>
      <c r="AU75" s="31" t="s">
        <v>325</v>
      </c>
      <c r="AV75" s="36" t="s">
        <v>235</v>
      </c>
      <c r="AW75" s="30" t="s">
        <v>325</v>
      </c>
      <c r="AX75" s="30" t="s">
        <v>325</v>
      </c>
      <c r="AY75" s="30" t="s">
        <v>143</v>
      </c>
      <c r="AZ75" s="30" t="s">
        <v>325</v>
      </c>
      <c r="BA75" s="30" t="s">
        <v>325</v>
      </c>
      <c r="BB75" s="36" t="s">
        <v>208</v>
      </c>
      <c r="BC75" s="30" t="s">
        <v>325</v>
      </c>
      <c r="BD75" s="25">
        <v>5</v>
      </c>
      <c r="BE75" s="36" t="s">
        <v>182</v>
      </c>
      <c r="BF75" s="30" t="s">
        <v>325</v>
      </c>
      <c r="BG75" s="25">
        <v>5</v>
      </c>
      <c r="BH75" s="36" t="s">
        <v>180</v>
      </c>
      <c r="BI75" s="25">
        <v>2013</v>
      </c>
      <c r="BJ75" s="30" t="s">
        <v>325</v>
      </c>
      <c r="BK75" s="36" t="s">
        <v>182</v>
      </c>
      <c r="BL75" s="30" t="s">
        <v>325</v>
      </c>
      <c r="BM75" s="30" t="s">
        <v>325</v>
      </c>
      <c r="BN75" s="86" t="s">
        <v>544</v>
      </c>
      <c r="BO75" s="30" t="s">
        <v>325</v>
      </c>
      <c r="BP75" s="30" t="s">
        <v>325</v>
      </c>
      <c r="BQ75" s="36" t="s">
        <v>143</v>
      </c>
      <c r="BR75" s="30" t="s">
        <v>325</v>
      </c>
      <c r="BS75" s="30" t="s">
        <v>325</v>
      </c>
      <c r="BT75" s="26" t="s">
        <v>143</v>
      </c>
      <c r="BU75" s="30"/>
      <c r="BV75" s="30" t="s">
        <v>325</v>
      </c>
      <c r="BW75" s="30" t="s">
        <v>325</v>
      </c>
      <c r="BX75" s="25" t="s">
        <v>98</v>
      </c>
      <c r="BY75" s="61">
        <v>101</v>
      </c>
    </row>
    <row r="76" spans="1:77" ht="24" customHeight="1">
      <c r="A76" s="27">
        <f>A75+1</f>
        <v>65</v>
      </c>
      <c r="B76" s="106" t="s">
        <v>238</v>
      </c>
      <c r="C76" s="90" t="s">
        <v>463</v>
      </c>
      <c r="D76" s="32">
        <v>1979</v>
      </c>
      <c r="E76" s="32">
        <v>2</v>
      </c>
      <c r="F76" s="30" t="s">
        <v>325</v>
      </c>
      <c r="G76" s="30" t="s">
        <v>1</v>
      </c>
      <c r="H76" s="207">
        <f>I76+J76+49.2</f>
        <v>847.3000000000001</v>
      </c>
      <c r="I76" s="209">
        <v>751.5</v>
      </c>
      <c r="J76" s="190">
        <f>46.2+0.4</f>
        <v>46.6</v>
      </c>
      <c r="K76" s="32">
        <v>15</v>
      </c>
      <c r="L76" s="32" t="s">
        <v>70</v>
      </c>
      <c r="M76" s="30" t="s">
        <v>325</v>
      </c>
      <c r="N76" s="26" t="s">
        <v>537</v>
      </c>
      <c r="O76" s="30" t="s">
        <v>325</v>
      </c>
      <c r="P76" s="26" t="s">
        <v>226</v>
      </c>
      <c r="Q76" s="38" t="s">
        <v>547</v>
      </c>
      <c r="R76" s="30" t="s">
        <v>325</v>
      </c>
      <c r="S76" s="30" t="s">
        <v>325</v>
      </c>
      <c r="T76" s="38" t="s">
        <v>143</v>
      </c>
      <c r="U76" s="38" t="s">
        <v>546</v>
      </c>
      <c r="V76" s="30" t="s">
        <v>325</v>
      </c>
      <c r="W76" s="30" t="s">
        <v>325</v>
      </c>
      <c r="X76" s="34" t="s">
        <v>89</v>
      </c>
      <c r="Y76" s="38" t="s">
        <v>143</v>
      </c>
      <c r="Z76" s="30" t="s">
        <v>325</v>
      </c>
      <c r="AA76" s="30" t="s">
        <v>325</v>
      </c>
      <c r="AB76" s="36" t="s">
        <v>232</v>
      </c>
      <c r="AC76" s="26" t="s">
        <v>547</v>
      </c>
      <c r="AD76" s="30">
        <v>2006</v>
      </c>
      <c r="AE76" s="30" t="s">
        <v>325</v>
      </c>
      <c r="AF76" s="38" t="s">
        <v>143</v>
      </c>
      <c r="AG76" s="38" t="s">
        <v>546</v>
      </c>
      <c r="AH76" s="31" t="s">
        <v>325</v>
      </c>
      <c r="AI76" s="31" t="s">
        <v>325</v>
      </c>
      <c r="AJ76" s="38" t="s">
        <v>325</v>
      </c>
      <c r="AK76" s="31" t="s">
        <v>325</v>
      </c>
      <c r="AL76" s="31" t="s">
        <v>325</v>
      </c>
      <c r="AM76" s="38" t="s">
        <v>325</v>
      </c>
      <c r="AN76" s="31" t="s">
        <v>325</v>
      </c>
      <c r="AO76" s="31" t="s">
        <v>325</v>
      </c>
      <c r="AP76" s="38" t="s">
        <v>325</v>
      </c>
      <c r="AQ76" s="31" t="s">
        <v>325</v>
      </c>
      <c r="AR76" s="31" t="s">
        <v>325</v>
      </c>
      <c r="AS76" s="38" t="s">
        <v>325</v>
      </c>
      <c r="AT76" s="30">
        <v>2011</v>
      </c>
      <c r="AU76" s="31" t="s">
        <v>325</v>
      </c>
      <c r="AV76" s="36" t="s">
        <v>235</v>
      </c>
      <c r="AW76" s="30" t="s">
        <v>325</v>
      </c>
      <c r="AX76" s="30" t="s">
        <v>325</v>
      </c>
      <c r="AY76" s="30" t="s">
        <v>143</v>
      </c>
      <c r="AZ76" s="30" t="s">
        <v>325</v>
      </c>
      <c r="BA76" s="30" t="s">
        <v>325</v>
      </c>
      <c r="BB76" s="64" t="s">
        <v>178</v>
      </c>
      <c r="BC76" s="30" t="s">
        <v>325</v>
      </c>
      <c r="BD76" s="39">
        <v>5</v>
      </c>
      <c r="BE76" s="65" t="s">
        <v>230</v>
      </c>
      <c r="BF76" s="30" t="s">
        <v>325</v>
      </c>
      <c r="BG76" s="39">
        <v>5</v>
      </c>
      <c r="BH76" s="64" t="s">
        <v>229</v>
      </c>
      <c r="BI76" s="30">
        <v>2011</v>
      </c>
      <c r="BJ76" s="39">
        <v>5</v>
      </c>
      <c r="BK76" s="65" t="s">
        <v>230</v>
      </c>
      <c r="BL76" s="30" t="s">
        <v>325</v>
      </c>
      <c r="BM76" s="30" t="s">
        <v>325</v>
      </c>
      <c r="BN76" s="86" t="s">
        <v>544</v>
      </c>
      <c r="BO76" s="30" t="s">
        <v>325</v>
      </c>
      <c r="BP76" s="30" t="s">
        <v>325</v>
      </c>
      <c r="BQ76" s="64" t="s">
        <v>143</v>
      </c>
      <c r="BR76" s="30" t="s">
        <v>325</v>
      </c>
      <c r="BS76" s="30" t="s">
        <v>325</v>
      </c>
      <c r="BT76" s="26" t="s">
        <v>143</v>
      </c>
      <c r="BU76" s="30"/>
      <c r="BV76" s="30" t="s">
        <v>325</v>
      </c>
      <c r="BW76" s="30" t="s">
        <v>325</v>
      </c>
      <c r="BX76" s="95" t="s">
        <v>98</v>
      </c>
      <c r="BY76" s="66">
        <v>100</v>
      </c>
    </row>
    <row r="77" spans="1:77" ht="24" customHeight="1">
      <c r="A77" s="27">
        <f aca="true" t="shared" si="4" ref="A77:A85">A76+1</f>
        <v>66</v>
      </c>
      <c r="B77" s="106" t="s">
        <v>238</v>
      </c>
      <c r="C77" s="89" t="s">
        <v>279</v>
      </c>
      <c r="D77" s="28">
        <v>1979</v>
      </c>
      <c r="E77" s="28">
        <v>2</v>
      </c>
      <c r="F77" s="28" t="s">
        <v>206</v>
      </c>
      <c r="G77" s="30" t="s">
        <v>362</v>
      </c>
      <c r="H77" s="207">
        <f>912.1+2.4</f>
        <v>914.5</v>
      </c>
      <c r="I77" s="210">
        <f>827.3+2.4</f>
        <v>829.6999999999999</v>
      </c>
      <c r="J77" s="194" t="s">
        <v>325</v>
      </c>
      <c r="K77" s="28">
        <v>18</v>
      </c>
      <c r="L77" s="32" t="s">
        <v>23</v>
      </c>
      <c r="M77" s="30" t="s">
        <v>325</v>
      </c>
      <c r="N77" s="26" t="s">
        <v>537</v>
      </c>
      <c r="O77" s="30" t="s">
        <v>325</v>
      </c>
      <c r="P77" s="26" t="s">
        <v>226</v>
      </c>
      <c r="Q77" s="26" t="s">
        <v>547</v>
      </c>
      <c r="R77" s="30" t="s">
        <v>325</v>
      </c>
      <c r="S77" s="30" t="s">
        <v>325</v>
      </c>
      <c r="T77" s="38" t="s">
        <v>143</v>
      </c>
      <c r="U77" s="38" t="s">
        <v>546</v>
      </c>
      <c r="V77" s="30" t="s">
        <v>325</v>
      </c>
      <c r="W77" s="30" t="s">
        <v>325</v>
      </c>
      <c r="X77" s="34" t="s">
        <v>89</v>
      </c>
      <c r="Y77" s="26" t="s">
        <v>547</v>
      </c>
      <c r="Z77" s="25">
        <v>2009</v>
      </c>
      <c r="AA77" s="30" t="s">
        <v>325</v>
      </c>
      <c r="AB77" s="36" t="s">
        <v>232</v>
      </c>
      <c r="AC77" s="26" t="s">
        <v>547</v>
      </c>
      <c r="AD77" s="30" t="s">
        <v>325</v>
      </c>
      <c r="AE77" s="30" t="s">
        <v>325</v>
      </c>
      <c r="AF77" s="38" t="s">
        <v>143</v>
      </c>
      <c r="AG77" s="38" t="s">
        <v>546</v>
      </c>
      <c r="AH77" s="31" t="s">
        <v>325</v>
      </c>
      <c r="AI77" s="31" t="s">
        <v>325</v>
      </c>
      <c r="AJ77" s="38" t="s">
        <v>325</v>
      </c>
      <c r="AK77" s="31" t="s">
        <v>325</v>
      </c>
      <c r="AL77" s="31" t="s">
        <v>325</v>
      </c>
      <c r="AM77" s="38" t="s">
        <v>325</v>
      </c>
      <c r="AN77" s="31" t="s">
        <v>325</v>
      </c>
      <c r="AO77" s="31" t="s">
        <v>325</v>
      </c>
      <c r="AP77" s="38" t="s">
        <v>325</v>
      </c>
      <c r="AQ77" s="31" t="s">
        <v>325</v>
      </c>
      <c r="AR77" s="31" t="s">
        <v>325</v>
      </c>
      <c r="AS77" s="38" t="s">
        <v>325</v>
      </c>
      <c r="AT77" s="38" t="s">
        <v>325</v>
      </c>
      <c r="AU77" s="38" t="s">
        <v>325</v>
      </c>
      <c r="AV77" s="36" t="s">
        <v>235</v>
      </c>
      <c r="AW77" s="30" t="s">
        <v>325</v>
      </c>
      <c r="AX77" s="30" t="s">
        <v>325</v>
      </c>
      <c r="AY77" s="30" t="s">
        <v>143</v>
      </c>
      <c r="AZ77" s="30" t="s">
        <v>325</v>
      </c>
      <c r="BA77" s="30" t="s">
        <v>325</v>
      </c>
      <c r="BB77" s="36" t="s">
        <v>194</v>
      </c>
      <c r="BC77" s="30" t="s">
        <v>325</v>
      </c>
      <c r="BD77" s="25">
        <v>5</v>
      </c>
      <c r="BE77" s="36" t="s">
        <v>182</v>
      </c>
      <c r="BF77" s="30" t="s">
        <v>325</v>
      </c>
      <c r="BG77" s="25">
        <v>5</v>
      </c>
      <c r="BH77" s="36" t="s">
        <v>180</v>
      </c>
      <c r="BI77" s="25">
        <v>2012</v>
      </c>
      <c r="BJ77" s="25">
        <v>5</v>
      </c>
      <c r="BK77" s="36" t="s">
        <v>182</v>
      </c>
      <c r="BL77" s="30" t="s">
        <v>325</v>
      </c>
      <c r="BM77" s="30" t="s">
        <v>325</v>
      </c>
      <c r="BN77" s="86" t="s">
        <v>544</v>
      </c>
      <c r="BO77" s="30" t="s">
        <v>325</v>
      </c>
      <c r="BP77" s="30" t="s">
        <v>325</v>
      </c>
      <c r="BQ77" s="36" t="s">
        <v>187</v>
      </c>
      <c r="BR77" s="30" t="s">
        <v>325</v>
      </c>
      <c r="BS77" s="25">
        <v>5</v>
      </c>
      <c r="BT77" s="26" t="s">
        <v>143</v>
      </c>
      <c r="BU77" s="25"/>
      <c r="BV77" s="30" t="s">
        <v>325</v>
      </c>
      <c r="BW77" s="30" t="s">
        <v>325</v>
      </c>
      <c r="BX77" s="25" t="s">
        <v>98</v>
      </c>
      <c r="BY77" s="61">
        <v>93</v>
      </c>
    </row>
    <row r="78" spans="1:77" ht="24" customHeight="1">
      <c r="A78" s="27">
        <f t="shared" si="4"/>
        <v>67</v>
      </c>
      <c r="B78" s="106" t="s">
        <v>238</v>
      </c>
      <c r="C78" s="88" t="s">
        <v>278</v>
      </c>
      <c r="D78" s="29">
        <v>1979</v>
      </c>
      <c r="E78" s="29">
        <v>2</v>
      </c>
      <c r="F78" s="29" t="s">
        <v>204</v>
      </c>
      <c r="G78" s="30" t="s">
        <v>361</v>
      </c>
      <c r="H78" s="207">
        <f>813.3-11.1-1</f>
        <v>801.1999999999999</v>
      </c>
      <c r="I78" s="208">
        <f>764.5-11.1-1</f>
        <v>752.4</v>
      </c>
      <c r="J78" s="192" t="s">
        <v>325</v>
      </c>
      <c r="K78" s="29">
        <v>16</v>
      </c>
      <c r="L78" s="32" t="s">
        <v>21</v>
      </c>
      <c r="M78" s="30" t="s">
        <v>325</v>
      </c>
      <c r="N78" s="26" t="s">
        <v>537</v>
      </c>
      <c r="O78" s="30" t="s">
        <v>325</v>
      </c>
      <c r="P78" s="26" t="s">
        <v>226</v>
      </c>
      <c r="Q78" s="26" t="s">
        <v>547</v>
      </c>
      <c r="R78" s="30" t="s">
        <v>325</v>
      </c>
      <c r="S78" s="30" t="s">
        <v>325</v>
      </c>
      <c r="T78" s="38" t="s">
        <v>143</v>
      </c>
      <c r="U78" s="38" t="s">
        <v>546</v>
      </c>
      <c r="V78" s="30" t="s">
        <v>325</v>
      </c>
      <c r="W78" s="30" t="s">
        <v>325</v>
      </c>
      <c r="X78" s="34" t="s">
        <v>89</v>
      </c>
      <c r="Y78" s="26" t="s">
        <v>547</v>
      </c>
      <c r="Z78" s="25">
        <v>2008</v>
      </c>
      <c r="AA78" s="30" t="s">
        <v>325</v>
      </c>
      <c r="AB78" s="36" t="s">
        <v>232</v>
      </c>
      <c r="AC78" s="26" t="s">
        <v>547</v>
      </c>
      <c r="AD78" s="30" t="s">
        <v>325</v>
      </c>
      <c r="AE78" s="30" t="s">
        <v>325</v>
      </c>
      <c r="AF78" s="38" t="s">
        <v>143</v>
      </c>
      <c r="AG78" s="38" t="s">
        <v>546</v>
      </c>
      <c r="AH78" s="31" t="s">
        <v>325</v>
      </c>
      <c r="AI78" s="31" t="s">
        <v>325</v>
      </c>
      <c r="AJ78" s="38" t="s">
        <v>325</v>
      </c>
      <c r="AK78" s="31" t="s">
        <v>325</v>
      </c>
      <c r="AL78" s="31" t="s">
        <v>325</v>
      </c>
      <c r="AM78" s="38" t="s">
        <v>325</v>
      </c>
      <c r="AN78" s="31" t="s">
        <v>325</v>
      </c>
      <c r="AO78" s="31" t="s">
        <v>325</v>
      </c>
      <c r="AP78" s="38" t="s">
        <v>325</v>
      </c>
      <c r="AQ78" s="31" t="s">
        <v>325</v>
      </c>
      <c r="AR78" s="31" t="s">
        <v>325</v>
      </c>
      <c r="AS78" s="38" t="s">
        <v>325</v>
      </c>
      <c r="AT78" s="38" t="s">
        <v>325</v>
      </c>
      <c r="AU78" s="38" t="s">
        <v>325</v>
      </c>
      <c r="AV78" s="36" t="s">
        <v>235</v>
      </c>
      <c r="AW78" s="25">
        <v>2008</v>
      </c>
      <c r="AX78" s="30" t="s">
        <v>325</v>
      </c>
      <c r="AY78" s="30" t="s">
        <v>143</v>
      </c>
      <c r="AZ78" s="30" t="s">
        <v>325</v>
      </c>
      <c r="BA78" s="30" t="s">
        <v>325</v>
      </c>
      <c r="BB78" s="36" t="s">
        <v>205</v>
      </c>
      <c r="BC78" s="30" t="s">
        <v>325</v>
      </c>
      <c r="BD78" s="30" t="s">
        <v>325</v>
      </c>
      <c r="BE78" s="36" t="s">
        <v>182</v>
      </c>
      <c r="BF78" s="30" t="s">
        <v>325</v>
      </c>
      <c r="BG78" s="30" t="s">
        <v>325</v>
      </c>
      <c r="BH78" s="36" t="s">
        <v>180</v>
      </c>
      <c r="BI78" s="25">
        <v>2012</v>
      </c>
      <c r="BJ78" s="30" t="s">
        <v>325</v>
      </c>
      <c r="BK78" s="36" t="s">
        <v>182</v>
      </c>
      <c r="BL78" s="30" t="s">
        <v>325</v>
      </c>
      <c r="BM78" s="30" t="s">
        <v>325</v>
      </c>
      <c r="BN78" s="86" t="s">
        <v>544</v>
      </c>
      <c r="BO78" s="30" t="s">
        <v>325</v>
      </c>
      <c r="BP78" s="30" t="s">
        <v>325</v>
      </c>
      <c r="BQ78" s="36" t="s">
        <v>187</v>
      </c>
      <c r="BR78" s="30" t="s">
        <v>325</v>
      </c>
      <c r="BS78" s="30" t="s">
        <v>325</v>
      </c>
      <c r="BT78" s="26" t="s">
        <v>143</v>
      </c>
      <c r="BU78" s="30"/>
      <c r="BV78" s="30" t="s">
        <v>325</v>
      </c>
      <c r="BW78" s="30" t="s">
        <v>325</v>
      </c>
      <c r="BX78" s="25" t="s">
        <v>116</v>
      </c>
      <c r="BY78" s="61">
        <v>100</v>
      </c>
    </row>
    <row r="79" spans="1:77" ht="24" customHeight="1">
      <c r="A79" s="27">
        <f t="shared" si="4"/>
        <v>68</v>
      </c>
      <c r="B79" s="106" t="s">
        <v>238</v>
      </c>
      <c r="C79" s="89" t="s">
        <v>263</v>
      </c>
      <c r="D79" s="28">
        <v>1979</v>
      </c>
      <c r="E79" s="28">
        <v>3</v>
      </c>
      <c r="F79" s="28">
        <v>305300</v>
      </c>
      <c r="G79" s="30" t="s">
        <v>335</v>
      </c>
      <c r="H79" s="207">
        <f>1388.4-0.2</f>
        <v>1388.2</v>
      </c>
      <c r="I79" s="210">
        <f>1256.7-0.2</f>
        <v>1256.5</v>
      </c>
      <c r="J79" s="194" t="s">
        <v>325</v>
      </c>
      <c r="K79" s="28">
        <v>27</v>
      </c>
      <c r="L79" s="32" t="s">
        <v>23</v>
      </c>
      <c r="M79" s="30" t="s">
        <v>325</v>
      </c>
      <c r="N79" s="26" t="s">
        <v>537</v>
      </c>
      <c r="O79" s="30" t="s">
        <v>325</v>
      </c>
      <c r="P79" s="26" t="s">
        <v>226</v>
      </c>
      <c r="Q79" s="26" t="s">
        <v>547</v>
      </c>
      <c r="R79" s="30" t="s">
        <v>325</v>
      </c>
      <c r="S79" s="30" t="s">
        <v>325</v>
      </c>
      <c r="T79" s="38" t="s">
        <v>143</v>
      </c>
      <c r="U79" s="38" t="s">
        <v>546</v>
      </c>
      <c r="V79" s="30" t="s">
        <v>325</v>
      </c>
      <c r="W79" s="30" t="s">
        <v>325</v>
      </c>
      <c r="X79" s="34" t="s">
        <v>89</v>
      </c>
      <c r="Y79" s="26" t="s">
        <v>547</v>
      </c>
      <c r="Z79" s="30" t="s">
        <v>325</v>
      </c>
      <c r="AA79" s="30" t="s">
        <v>325</v>
      </c>
      <c r="AB79" s="36" t="s">
        <v>231</v>
      </c>
      <c r="AC79" s="26" t="s">
        <v>547</v>
      </c>
      <c r="AD79" s="25">
        <v>2007</v>
      </c>
      <c r="AE79" s="30" t="s">
        <v>325</v>
      </c>
      <c r="AF79" s="38" t="s">
        <v>143</v>
      </c>
      <c r="AG79" s="38" t="s">
        <v>546</v>
      </c>
      <c r="AH79" s="31" t="s">
        <v>325</v>
      </c>
      <c r="AI79" s="31" t="s">
        <v>325</v>
      </c>
      <c r="AJ79" s="38" t="s">
        <v>325</v>
      </c>
      <c r="AK79" s="31" t="s">
        <v>325</v>
      </c>
      <c r="AL79" s="31" t="s">
        <v>325</v>
      </c>
      <c r="AM79" s="38" t="s">
        <v>325</v>
      </c>
      <c r="AN79" s="31" t="s">
        <v>325</v>
      </c>
      <c r="AO79" s="31" t="s">
        <v>325</v>
      </c>
      <c r="AP79" s="38" t="s">
        <v>325</v>
      </c>
      <c r="AQ79" s="31" t="s">
        <v>325</v>
      </c>
      <c r="AR79" s="31" t="s">
        <v>325</v>
      </c>
      <c r="AS79" s="38" t="s">
        <v>325</v>
      </c>
      <c r="AT79" s="38" t="s">
        <v>325</v>
      </c>
      <c r="AU79" s="38" t="s">
        <v>325</v>
      </c>
      <c r="AV79" s="36" t="s">
        <v>235</v>
      </c>
      <c r="AW79" s="30" t="s">
        <v>325</v>
      </c>
      <c r="AX79" s="30" t="s">
        <v>325</v>
      </c>
      <c r="AY79" s="30" t="s">
        <v>143</v>
      </c>
      <c r="AZ79" s="30" t="s">
        <v>325</v>
      </c>
      <c r="BA79" s="30" t="s">
        <v>325</v>
      </c>
      <c r="BB79" s="36" t="s">
        <v>194</v>
      </c>
      <c r="BC79" s="30" t="s">
        <v>325</v>
      </c>
      <c r="BD79" s="25">
        <v>5</v>
      </c>
      <c r="BE79" s="36" t="s">
        <v>182</v>
      </c>
      <c r="BF79" s="30" t="s">
        <v>325</v>
      </c>
      <c r="BG79" s="25">
        <v>5</v>
      </c>
      <c r="BH79" s="36" t="s">
        <v>180</v>
      </c>
      <c r="BI79" s="25">
        <v>2012</v>
      </c>
      <c r="BJ79" s="25">
        <v>5</v>
      </c>
      <c r="BK79" s="36" t="s">
        <v>182</v>
      </c>
      <c r="BL79" s="30" t="s">
        <v>325</v>
      </c>
      <c r="BM79" s="30" t="s">
        <v>325</v>
      </c>
      <c r="BN79" s="86" t="s">
        <v>544</v>
      </c>
      <c r="BO79" s="30" t="s">
        <v>325</v>
      </c>
      <c r="BP79" s="30" t="s">
        <v>325</v>
      </c>
      <c r="BQ79" s="36" t="s">
        <v>187</v>
      </c>
      <c r="BR79" s="30" t="s">
        <v>325</v>
      </c>
      <c r="BS79" s="25">
        <v>5</v>
      </c>
      <c r="BT79" s="26" t="s">
        <v>143</v>
      </c>
      <c r="BU79" s="25"/>
      <c r="BV79" s="30" t="s">
        <v>325</v>
      </c>
      <c r="BW79" s="30" t="s">
        <v>325</v>
      </c>
      <c r="BX79" s="25" t="s">
        <v>98</v>
      </c>
      <c r="BY79" s="61">
        <v>99</v>
      </c>
    </row>
    <row r="80" spans="1:77" ht="24" customHeight="1">
      <c r="A80" s="27">
        <f t="shared" si="4"/>
        <v>69</v>
      </c>
      <c r="B80" s="106" t="s">
        <v>238</v>
      </c>
      <c r="C80" s="88" t="s">
        <v>266</v>
      </c>
      <c r="D80" s="29">
        <v>1979</v>
      </c>
      <c r="E80" s="29">
        <v>2</v>
      </c>
      <c r="F80" s="29">
        <v>160894</v>
      </c>
      <c r="G80" s="30" t="s">
        <v>350</v>
      </c>
      <c r="H80" s="207">
        <v>801</v>
      </c>
      <c r="I80" s="208">
        <v>753.2</v>
      </c>
      <c r="J80" s="192" t="s">
        <v>325</v>
      </c>
      <c r="K80" s="29">
        <v>16</v>
      </c>
      <c r="L80" s="32" t="s">
        <v>23</v>
      </c>
      <c r="M80" s="30" t="s">
        <v>325</v>
      </c>
      <c r="N80" s="26" t="s">
        <v>537</v>
      </c>
      <c r="O80" s="30" t="s">
        <v>325</v>
      </c>
      <c r="P80" s="26" t="s">
        <v>226</v>
      </c>
      <c r="Q80" s="38" t="s">
        <v>547</v>
      </c>
      <c r="R80" s="30" t="s">
        <v>325</v>
      </c>
      <c r="S80" s="30" t="s">
        <v>325</v>
      </c>
      <c r="T80" s="38" t="s">
        <v>143</v>
      </c>
      <c r="U80" s="38" t="s">
        <v>546</v>
      </c>
      <c r="V80" s="30" t="s">
        <v>325</v>
      </c>
      <c r="W80" s="30" t="s">
        <v>325</v>
      </c>
      <c r="X80" s="34" t="s">
        <v>89</v>
      </c>
      <c r="Y80" s="26" t="s">
        <v>547</v>
      </c>
      <c r="Z80" s="30" t="s">
        <v>325</v>
      </c>
      <c r="AA80" s="30" t="s">
        <v>325</v>
      </c>
      <c r="AB80" s="36" t="s">
        <v>232</v>
      </c>
      <c r="AC80" s="26" t="s">
        <v>547</v>
      </c>
      <c r="AD80" s="25">
        <v>2006</v>
      </c>
      <c r="AE80" s="30" t="s">
        <v>325</v>
      </c>
      <c r="AF80" s="38" t="s">
        <v>143</v>
      </c>
      <c r="AG80" s="38" t="s">
        <v>546</v>
      </c>
      <c r="AH80" s="31" t="s">
        <v>325</v>
      </c>
      <c r="AI80" s="31" t="s">
        <v>325</v>
      </c>
      <c r="AJ80" s="38" t="s">
        <v>325</v>
      </c>
      <c r="AK80" s="31" t="s">
        <v>325</v>
      </c>
      <c r="AL80" s="31" t="s">
        <v>325</v>
      </c>
      <c r="AM80" s="38" t="s">
        <v>325</v>
      </c>
      <c r="AN80" s="31" t="s">
        <v>325</v>
      </c>
      <c r="AO80" s="31" t="s">
        <v>325</v>
      </c>
      <c r="AP80" s="38" t="s">
        <v>325</v>
      </c>
      <c r="AQ80" s="31" t="s">
        <v>325</v>
      </c>
      <c r="AR80" s="31" t="s">
        <v>325</v>
      </c>
      <c r="AS80" s="38" t="s">
        <v>325</v>
      </c>
      <c r="AT80" s="38" t="s">
        <v>325</v>
      </c>
      <c r="AU80" s="38" t="s">
        <v>325</v>
      </c>
      <c r="AV80" s="36" t="s">
        <v>235</v>
      </c>
      <c r="AW80" s="30" t="s">
        <v>325</v>
      </c>
      <c r="AX80" s="30" t="s">
        <v>325</v>
      </c>
      <c r="AY80" s="30" t="s">
        <v>143</v>
      </c>
      <c r="AZ80" s="30" t="s">
        <v>325</v>
      </c>
      <c r="BA80" s="30" t="s">
        <v>325</v>
      </c>
      <c r="BB80" s="36" t="s">
        <v>196</v>
      </c>
      <c r="BC80" s="25">
        <v>2011</v>
      </c>
      <c r="BD80" s="25">
        <v>5</v>
      </c>
      <c r="BE80" s="36" t="s">
        <v>182</v>
      </c>
      <c r="BF80" s="30" t="s">
        <v>325</v>
      </c>
      <c r="BG80" s="25">
        <v>5</v>
      </c>
      <c r="BH80" s="36" t="s">
        <v>180</v>
      </c>
      <c r="BI80" s="30" t="s">
        <v>325</v>
      </c>
      <c r="BJ80" s="25">
        <v>5</v>
      </c>
      <c r="BK80" s="36" t="s">
        <v>182</v>
      </c>
      <c r="BL80" s="30" t="s">
        <v>325</v>
      </c>
      <c r="BM80" s="30" t="s">
        <v>325</v>
      </c>
      <c r="BN80" s="86" t="s">
        <v>544</v>
      </c>
      <c r="BO80" s="30" t="s">
        <v>325</v>
      </c>
      <c r="BP80" s="30" t="s">
        <v>325</v>
      </c>
      <c r="BQ80" s="36" t="s">
        <v>187</v>
      </c>
      <c r="BR80" s="25">
        <v>2012</v>
      </c>
      <c r="BS80" s="30" t="s">
        <v>325</v>
      </c>
      <c r="BT80" s="26" t="s">
        <v>143</v>
      </c>
      <c r="BU80" s="30"/>
      <c r="BV80" s="30" t="s">
        <v>325</v>
      </c>
      <c r="BW80" s="30" t="s">
        <v>325</v>
      </c>
      <c r="BX80" s="25" t="s">
        <v>106</v>
      </c>
      <c r="BY80" s="61">
        <v>98</v>
      </c>
    </row>
    <row r="81" spans="1:77" ht="24" customHeight="1">
      <c r="A81" s="27">
        <f t="shared" si="4"/>
        <v>70</v>
      </c>
      <c r="B81" s="106" t="s">
        <v>238</v>
      </c>
      <c r="C81" s="88" t="s">
        <v>305</v>
      </c>
      <c r="D81" s="29">
        <v>1980</v>
      </c>
      <c r="E81" s="29">
        <v>3</v>
      </c>
      <c r="F81" s="29">
        <v>120280</v>
      </c>
      <c r="G81" s="30" t="s">
        <v>384</v>
      </c>
      <c r="H81" s="207">
        <v>1252.6</v>
      </c>
      <c r="I81" s="208">
        <v>1162</v>
      </c>
      <c r="J81" s="192" t="s">
        <v>325</v>
      </c>
      <c r="K81" s="29">
        <v>24</v>
      </c>
      <c r="L81" s="32" t="s">
        <v>20</v>
      </c>
      <c r="M81" s="30" t="s">
        <v>325</v>
      </c>
      <c r="N81" s="26" t="s">
        <v>537</v>
      </c>
      <c r="O81" s="30" t="s">
        <v>325</v>
      </c>
      <c r="P81" s="26" t="s">
        <v>226</v>
      </c>
      <c r="Q81" s="26" t="s">
        <v>547</v>
      </c>
      <c r="R81" s="197" t="s">
        <v>325</v>
      </c>
      <c r="S81" s="30" t="s">
        <v>325</v>
      </c>
      <c r="T81" s="38" t="s">
        <v>143</v>
      </c>
      <c r="U81" s="38" t="s">
        <v>546</v>
      </c>
      <c r="V81" s="30" t="s">
        <v>325</v>
      </c>
      <c r="W81" s="30" t="s">
        <v>325</v>
      </c>
      <c r="X81" s="34" t="s">
        <v>89</v>
      </c>
      <c r="Y81" s="36" t="s">
        <v>547</v>
      </c>
      <c r="Z81" s="30" t="s">
        <v>325</v>
      </c>
      <c r="AA81" s="30" t="s">
        <v>325</v>
      </c>
      <c r="AB81" s="36" t="s">
        <v>231</v>
      </c>
      <c r="AC81" s="26" t="s">
        <v>547</v>
      </c>
      <c r="AD81" s="30" t="s">
        <v>325</v>
      </c>
      <c r="AE81" s="30" t="s">
        <v>325</v>
      </c>
      <c r="AF81" s="38" t="s">
        <v>143</v>
      </c>
      <c r="AG81" s="38" t="s">
        <v>546</v>
      </c>
      <c r="AH81" s="31" t="s">
        <v>325</v>
      </c>
      <c r="AI81" s="31" t="s">
        <v>325</v>
      </c>
      <c r="AJ81" s="38" t="s">
        <v>325</v>
      </c>
      <c r="AK81" s="31" t="s">
        <v>325</v>
      </c>
      <c r="AL81" s="31" t="s">
        <v>325</v>
      </c>
      <c r="AM81" s="38" t="s">
        <v>325</v>
      </c>
      <c r="AN81" s="31" t="s">
        <v>325</v>
      </c>
      <c r="AO81" s="31" t="s">
        <v>325</v>
      </c>
      <c r="AP81" s="38" t="s">
        <v>325</v>
      </c>
      <c r="AQ81" s="31" t="s">
        <v>325</v>
      </c>
      <c r="AR81" s="31" t="s">
        <v>325</v>
      </c>
      <c r="AS81" s="38" t="s">
        <v>325</v>
      </c>
      <c r="AT81" s="38" t="s">
        <v>325</v>
      </c>
      <c r="AU81" s="38" t="s">
        <v>325</v>
      </c>
      <c r="AV81" s="36" t="s">
        <v>235</v>
      </c>
      <c r="AW81" s="30" t="s">
        <v>325</v>
      </c>
      <c r="AX81" s="30" t="s">
        <v>325</v>
      </c>
      <c r="AY81" s="30" t="s">
        <v>143</v>
      </c>
      <c r="AZ81" s="30" t="s">
        <v>325</v>
      </c>
      <c r="BA81" s="30" t="s">
        <v>325</v>
      </c>
      <c r="BB81" s="36" t="s">
        <v>188</v>
      </c>
      <c r="BC81" s="30" t="s">
        <v>325</v>
      </c>
      <c r="BD81" s="25">
        <v>5</v>
      </c>
      <c r="BE81" s="36" t="s">
        <v>182</v>
      </c>
      <c r="BF81" s="197">
        <v>41533</v>
      </c>
      <c r="BG81" s="25">
        <v>5</v>
      </c>
      <c r="BH81" s="36" t="s">
        <v>180</v>
      </c>
      <c r="BI81" s="30" t="s">
        <v>325</v>
      </c>
      <c r="BJ81" s="25">
        <v>5</v>
      </c>
      <c r="BK81" s="36" t="s">
        <v>182</v>
      </c>
      <c r="BL81" s="197" t="s">
        <v>325</v>
      </c>
      <c r="BM81" s="30" t="s">
        <v>325</v>
      </c>
      <c r="BN81" s="86" t="s">
        <v>544</v>
      </c>
      <c r="BO81" s="30" t="s">
        <v>325</v>
      </c>
      <c r="BP81" s="30" t="s">
        <v>325</v>
      </c>
      <c r="BQ81" s="36" t="s">
        <v>218</v>
      </c>
      <c r="BR81" s="30" t="s">
        <v>325</v>
      </c>
      <c r="BS81" s="25">
        <v>5</v>
      </c>
      <c r="BT81" s="26" t="s">
        <v>143</v>
      </c>
      <c r="BU81" s="25"/>
      <c r="BV81" s="197" t="s">
        <v>325</v>
      </c>
      <c r="BW81" s="30" t="s">
        <v>325</v>
      </c>
      <c r="BX81" s="25" t="s">
        <v>93</v>
      </c>
      <c r="BY81" s="61">
        <v>98</v>
      </c>
    </row>
    <row r="82" spans="1:77" ht="24" customHeight="1">
      <c r="A82" s="27">
        <f t="shared" si="4"/>
        <v>71</v>
      </c>
      <c r="B82" s="106" t="s">
        <v>238</v>
      </c>
      <c r="C82" s="87" t="s">
        <v>251</v>
      </c>
      <c r="D82" s="25">
        <v>1980</v>
      </c>
      <c r="E82" s="25">
        <v>2</v>
      </c>
      <c r="F82" s="25">
        <v>212065</v>
      </c>
      <c r="G82" s="30" t="s">
        <v>337</v>
      </c>
      <c r="H82" s="207">
        <f>959.6-0.7</f>
        <v>958.9</v>
      </c>
      <c r="I82" s="207">
        <f>863.1-0.7</f>
        <v>862.4</v>
      </c>
      <c r="J82" s="190" t="s">
        <v>325</v>
      </c>
      <c r="K82" s="25">
        <v>22</v>
      </c>
      <c r="L82" s="32" t="s">
        <v>20</v>
      </c>
      <c r="M82" s="30" t="s">
        <v>325</v>
      </c>
      <c r="N82" s="26" t="s">
        <v>537</v>
      </c>
      <c r="O82" s="30" t="s">
        <v>325</v>
      </c>
      <c r="P82" s="26" t="s">
        <v>226</v>
      </c>
      <c r="Q82" s="26" t="s">
        <v>547</v>
      </c>
      <c r="R82" s="30" t="s">
        <v>325</v>
      </c>
      <c r="S82" s="30" t="s">
        <v>325</v>
      </c>
      <c r="T82" s="38" t="s">
        <v>143</v>
      </c>
      <c r="U82" s="38" t="s">
        <v>546</v>
      </c>
      <c r="V82" s="30" t="s">
        <v>325</v>
      </c>
      <c r="W82" s="30" t="s">
        <v>325</v>
      </c>
      <c r="X82" s="34" t="s">
        <v>89</v>
      </c>
      <c r="Y82" s="36" t="s">
        <v>547</v>
      </c>
      <c r="Z82" s="30" t="s">
        <v>325</v>
      </c>
      <c r="AA82" s="30" t="s">
        <v>325</v>
      </c>
      <c r="AB82" s="36" t="s">
        <v>232</v>
      </c>
      <c r="AC82" s="26" t="s">
        <v>547</v>
      </c>
      <c r="AD82" s="122">
        <v>2007</v>
      </c>
      <c r="AE82" s="30" t="s">
        <v>325</v>
      </c>
      <c r="AF82" s="38" t="s">
        <v>143</v>
      </c>
      <c r="AG82" s="38" t="s">
        <v>546</v>
      </c>
      <c r="AH82" s="31" t="s">
        <v>325</v>
      </c>
      <c r="AI82" s="31" t="s">
        <v>325</v>
      </c>
      <c r="AJ82" s="38" t="s">
        <v>325</v>
      </c>
      <c r="AK82" s="31" t="s">
        <v>325</v>
      </c>
      <c r="AL82" s="31" t="s">
        <v>325</v>
      </c>
      <c r="AM82" s="38" t="s">
        <v>325</v>
      </c>
      <c r="AN82" s="31" t="s">
        <v>325</v>
      </c>
      <c r="AO82" s="31" t="s">
        <v>325</v>
      </c>
      <c r="AP82" s="38" t="s">
        <v>325</v>
      </c>
      <c r="AQ82" s="31" t="s">
        <v>325</v>
      </c>
      <c r="AR82" s="31" t="s">
        <v>325</v>
      </c>
      <c r="AS82" s="38" t="s">
        <v>325</v>
      </c>
      <c r="AT82" s="38" t="s">
        <v>325</v>
      </c>
      <c r="AU82" s="38" t="s">
        <v>325</v>
      </c>
      <c r="AV82" s="36" t="s">
        <v>235</v>
      </c>
      <c r="AW82" s="216">
        <v>2006</v>
      </c>
      <c r="AX82" s="30" t="s">
        <v>325</v>
      </c>
      <c r="AY82" s="30" t="s">
        <v>143</v>
      </c>
      <c r="AZ82" s="30" t="s">
        <v>325</v>
      </c>
      <c r="BA82" s="30" t="s">
        <v>325</v>
      </c>
      <c r="BB82" s="36" t="s">
        <v>188</v>
      </c>
      <c r="BC82" s="30" t="s">
        <v>325</v>
      </c>
      <c r="BD82" s="25">
        <v>5</v>
      </c>
      <c r="BE82" s="36" t="s">
        <v>182</v>
      </c>
      <c r="BF82" s="30" t="s">
        <v>325</v>
      </c>
      <c r="BG82" s="25">
        <v>5</v>
      </c>
      <c r="BH82" s="36" t="s">
        <v>180</v>
      </c>
      <c r="BI82" s="30" t="s">
        <v>325</v>
      </c>
      <c r="BJ82" s="25">
        <v>5</v>
      </c>
      <c r="BK82" s="36" t="s">
        <v>182</v>
      </c>
      <c r="BL82" s="30" t="s">
        <v>325</v>
      </c>
      <c r="BM82" s="30" t="s">
        <v>325</v>
      </c>
      <c r="BN82" s="86" t="s">
        <v>544</v>
      </c>
      <c r="BO82" s="30" t="s">
        <v>325</v>
      </c>
      <c r="BP82" s="30" t="s">
        <v>325</v>
      </c>
      <c r="BQ82" s="36" t="s">
        <v>143</v>
      </c>
      <c r="BR82" s="30" t="s">
        <v>325</v>
      </c>
      <c r="BS82" s="25">
        <v>5</v>
      </c>
      <c r="BT82" s="26" t="s">
        <v>143</v>
      </c>
      <c r="BU82" s="25"/>
      <c r="BV82" s="30" t="s">
        <v>325</v>
      </c>
      <c r="BW82" s="30" t="s">
        <v>325</v>
      </c>
      <c r="BX82" s="25" t="s">
        <v>93</v>
      </c>
      <c r="BY82" s="61">
        <v>98</v>
      </c>
    </row>
    <row r="83" spans="1:77" ht="24" customHeight="1">
      <c r="A83" s="27">
        <f t="shared" si="4"/>
        <v>72</v>
      </c>
      <c r="B83" s="106" t="s">
        <v>238</v>
      </c>
      <c r="C83" s="87" t="s">
        <v>250</v>
      </c>
      <c r="D83" s="25">
        <v>1980</v>
      </c>
      <c r="E83" s="25">
        <v>2</v>
      </c>
      <c r="F83" s="25">
        <v>195030</v>
      </c>
      <c r="G83" s="30" t="s">
        <v>336</v>
      </c>
      <c r="H83" s="207">
        <v>954.6</v>
      </c>
      <c r="I83" s="207">
        <v>866.4</v>
      </c>
      <c r="J83" s="190" t="s">
        <v>325</v>
      </c>
      <c r="K83" s="25">
        <v>22</v>
      </c>
      <c r="L83" s="32" t="s">
        <v>23</v>
      </c>
      <c r="M83" s="30" t="s">
        <v>325</v>
      </c>
      <c r="N83" s="26" t="s">
        <v>537</v>
      </c>
      <c r="O83" s="30" t="s">
        <v>325</v>
      </c>
      <c r="P83" s="26" t="s">
        <v>226</v>
      </c>
      <c r="Q83" s="26" t="s">
        <v>547</v>
      </c>
      <c r="R83" s="122">
        <v>2012</v>
      </c>
      <c r="S83" s="30" t="s">
        <v>325</v>
      </c>
      <c r="T83" s="38" t="s">
        <v>143</v>
      </c>
      <c r="U83" s="38" t="s">
        <v>546</v>
      </c>
      <c r="V83" s="30" t="s">
        <v>325</v>
      </c>
      <c r="W83" s="30" t="s">
        <v>325</v>
      </c>
      <c r="X83" s="34" t="s">
        <v>89</v>
      </c>
      <c r="Y83" s="36" t="s">
        <v>547</v>
      </c>
      <c r="Z83" s="30" t="s">
        <v>325</v>
      </c>
      <c r="AA83" s="30" t="s">
        <v>325</v>
      </c>
      <c r="AB83" s="36" t="s">
        <v>232</v>
      </c>
      <c r="AC83" s="26" t="s">
        <v>547</v>
      </c>
      <c r="AD83" s="30" t="s">
        <v>325</v>
      </c>
      <c r="AE83" s="30" t="s">
        <v>325</v>
      </c>
      <c r="AF83" s="38" t="s">
        <v>143</v>
      </c>
      <c r="AG83" s="38" t="s">
        <v>546</v>
      </c>
      <c r="AH83" s="31" t="s">
        <v>325</v>
      </c>
      <c r="AI83" s="31" t="s">
        <v>325</v>
      </c>
      <c r="AJ83" s="38" t="s">
        <v>325</v>
      </c>
      <c r="AK83" s="31" t="s">
        <v>325</v>
      </c>
      <c r="AL83" s="31" t="s">
        <v>325</v>
      </c>
      <c r="AM83" s="38" t="s">
        <v>325</v>
      </c>
      <c r="AN83" s="31" t="s">
        <v>325</v>
      </c>
      <c r="AO83" s="31" t="s">
        <v>325</v>
      </c>
      <c r="AP83" s="38" t="s">
        <v>325</v>
      </c>
      <c r="AQ83" s="31" t="s">
        <v>325</v>
      </c>
      <c r="AR83" s="31" t="s">
        <v>325</v>
      </c>
      <c r="AS83" s="38" t="s">
        <v>325</v>
      </c>
      <c r="AT83" s="38" t="s">
        <v>325</v>
      </c>
      <c r="AU83" s="38" t="s">
        <v>325</v>
      </c>
      <c r="AV83" s="36" t="s">
        <v>235</v>
      </c>
      <c r="AW83" s="30" t="s">
        <v>325</v>
      </c>
      <c r="AX83" s="30" t="s">
        <v>325</v>
      </c>
      <c r="AY83" s="30" t="s">
        <v>143</v>
      </c>
      <c r="AZ83" s="30" t="s">
        <v>325</v>
      </c>
      <c r="BA83" s="30" t="s">
        <v>325</v>
      </c>
      <c r="BB83" s="36" t="s">
        <v>188</v>
      </c>
      <c r="BC83" s="30" t="s">
        <v>325</v>
      </c>
      <c r="BD83" s="25">
        <v>5</v>
      </c>
      <c r="BE83" s="36" t="s">
        <v>182</v>
      </c>
      <c r="BF83" s="30" t="s">
        <v>325</v>
      </c>
      <c r="BG83" s="25">
        <v>5</v>
      </c>
      <c r="BH83" s="36" t="s">
        <v>180</v>
      </c>
      <c r="BI83" s="30" t="s">
        <v>325</v>
      </c>
      <c r="BJ83" s="25">
        <v>5</v>
      </c>
      <c r="BK83" s="36" t="s">
        <v>182</v>
      </c>
      <c r="BL83" s="30" t="s">
        <v>325</v>
      </c>
      <c r="BM83" s="30" t="s">
        <v>325</v>
      </c>
      <c r="BN83" s="86" t="s">
        <v>544</v>
      </c>
      <c r="BO83" s="30" t="s">
        <v>325</v>
      </c>
      <c r="BP83" s="30" t="s">
        <v>325</v>
      </c>
      <c r="BQ83" s="142" t="s">
        <v>143</v>
      </c>
      <c r="BR83" s="30" t="s">
        <v>325</v>
      </c>
      <c r="BS83" s="25">
        <v>5</v>
      </c>
      <c r="BT83" s="26" t="s">
        <v>143</v>
      </c>
      <c r="BU83" s="25"/>
      <c r="BV83" s="30" t="s">
        <v>325</v>
      </c>
      <c r="BW83" s="30" t="s">
        <v>325</v>
      </c>
      <c r="BX83" s="25" t="s">
        <v>93</v>
      </c>
      <c r="BY83" s="61">
        <v>98</v>
      </c>
    </row>
    <row r="84" spans="1:77" ht="24" customHeight="1">
      <c r="A84" s="27">
        <f t="shared" si="4"/>
        <v>73</v>
      </c>
      <c r="B84" s="106" t="s">
        <v>238</v>
      </c>
      <c r="C84" s="88" t="s">
        <v>267</v>
      </c>
      <c r="D84" s="29">
        <v>1980</v>
      </c>
      <c r="E84" s="29">
        <v>3</v>
      </c>
      <c r="F84" s="29" t="s">
        <v>197</v>
      </c>
      <c r="G84" s="30" t="s">
        <v>351</v>
      </c>
      <c r="H84" s="207">
        <f>1388.7-0.2</f>
        <v>1388.5</v>
      </c>
      <c r="I84" s="208">
        <f>1256.6-0.2</f>
        <v>1256.3999999999999</v>
      </c>
      <c r="J84" s="192" t="s">
        <v>325</v>
      </c>
      <c r="K84" s="29">
        <v>27</v>
      </c>
      <c r="L84" s="32" t="s">
        <v>20</v>
      </c>
      <c r="M84" s="30" t="s">
        <v>325</v>
      </c>
      <c r="N84" s="26" t="s">
        <v>537</v>
      </c>
      <c r="O84" s="30" t="s">
        <v>325</v>
      </c>
      <c r="P84" s="26" t="s">
        <v>226</v>
      </c>
      <c r="Q84" s="26" t="s">
        <v>547</v>
      </c>
      <c r="R84" s="25">
        <v>2012</v>
      </c>
      <c r="S84" s="30" t="s">
        <v>325</v>
      </c>
      <c r="T84" s="38" t="s">
        <v>143</v>
      </c>
      <c r="U84" s="38" t="s">
        <v>546</v>
      </c>
      <c r="V84" s="30" t="s">
        <v>325</v>
      </c>
      <c r="W84" s="30" t="s">
        <v>325</v>
      </c>
      <c r="X84" s="34" t="s">
        <v>89</v>
      </c>
      <c r="Y84" s="26" t="s">
        <v>547</v>
      </c>
      <c r="Z84" s="25">
        <v>2010</v>
      </c>
      <c r="AA84" s="30" t="s">
        <v>325</v>
      </c>
      <c r="AB84" s="36" t="s">
        <v>231</v>
      </c>
      <c r="AC84" s="26" t="s">
        <v>547</v>
      </c>
      <c r="AD84" s="25">
        <v>2008</v>
      </c>
      <c r="AE84" s="30" t="s">
        <v>325</v>
      </c>
      <c r="AF84" s="38" t="s">
        <v>143</v>
      </c>
      <c r="AG84" s="38" t="s">
        <v>546</v>
      </c>
      <c r="AH84" s="31" t="s">
        <v>325</v>
      </c>
      <c r="AI84" s="31" t="s">
        <v>325</v>
      </c>
      <c r="AJ84" s="38" t="s">
        <v>325</v>
      </c>
      <c r="AK84" s="31" t="s">
        <v>325</v>
      </c>
      <c r="AL84" s="31" t="s">
        <v>325</v>
      </c>
      <c r="AM84" s="38" t="s">
        <v>325</v>
      </c>
      <c r="AN84" s="31" t="s">
        <v>325</v>
      </c>
      <c r="AO84" s="31" t="s">
        <v>325</v>
      </c>
      <c r="AP84" s="38" t="s">
        <v>325</v>
      </c>
      <c r="AQ84" s="31" t="s">
        <v>325</v>
      </c>
      <c r="AR84" s="31" t="s">
        <v>325</v>
      </c>
      <c r="AS84" s="38" t="s">
        <v>325</v>
      </c>
      <c r="AT84" s="38" t="s">
        <v>325</v>
      </c>
      <c r="AU84" s="38" t="s">
        <v>325</v>
      </c>
      <c r="AV84" s="36" t="s">
        <v>235</v>
      </c>
      <c r="AW84" s="30" t="s">
        <v>325</v>
      </c>
      <c r="AX84" s="30" t="s">
        <v>325</v>
      </c>
      <c r="AY84" s="30" t="s">
        <v>143</v>
      </c>
      <c r="AZ84" s="30" t="s">
        <v>325</v>
      </c>
      <c r="BA84" s="30" t="s">
        <v>325</v>
      </c>
      <c r="BB84" s="36" t="s">
        <v>198</v>
      </c>
      <c r="BC84" s="30" t="s">
        <v>325</v>
      </c>
      <c r="BD84" s="30" t="s">
        <v>325</v>
      </c>
      <c r="BE84" s="36" t="s">
        <v>182</v>
      </c>
      <c r="BF84" s="30" t="s">
        <v>325</v>
      </c>
      <c r="BG84" s="30" t="s">
        <v>325</v>
      </c>
      <c r="BH84" s="36" t="s">
        <v>180</v>
      </c>
      <c r="BI84" s="30" t="s">
        <v>325</v>
      </c>
      <c r="BJ84" s="30" t="s">
        <v>325</v>
      </c>
      <c r="BK84" s="36" t="s">
        <v>182</v>
      </c>
      <c r="BL84" s="30" t="s">
        <v>325</v>
      </c>
      <c r="BM84" s="30" t="s">
        <v>325</v>
      </c>
      <c r="BN84" s="86" t="s">
        <v>544</v>
      </c>
      <c r="BO84" s="30" t="s">
        <v>325</v>
      </c>
      <c r="BP84" s="30" t="s">
        <v>325</v>
      </c>
      <c r="BQ84" s="36" t="s">
        <v>187</v>
      </c>
      <c r="BR84" s="30" t="s">
        <v>325</v>
      </c>
      <c r="BS84" s="30" t="s">
        <v>325</v>
      </c>
      <c r="BT84" s="26" t="s">
        <v>143</v>
      </c>
      <c r="BU84" s="30"/>
      <c r="BV84" s="30" t="s">
        <v>325</v>
      </c>
      <c r="BW84" s="30" t="s">
        <v>325</v>
      </c>
      <c r="BX84" s="25" t="s">
        <v>107</v>
      </c>
      <c r="BY84" s="61">
        <v>95</v>
      </c>
    </row>
    <row r="85" spans="1:77" ht="24" customHeight="1">
      <c r="A85" s="27">
        <f t="shared" si="4"/>
        <v>74</v>
      </c>
      <c r="B85" s="106" t="s">
        <v>238</v>
      </c>
      <c r="C85" s="87" t="s">
        <v>429</v>
      </c>
      <c r="D85" s="25">
        <v>1980</v>
      </c>
      <c r="E85" s="25">
        <v>2</v>
      </c>
      <c r="F85" s="30" t="s">
        <v>325</v>
      </c>
      <c r="G85" s="30" t="s">
        <v>404</v>
      </c>
      <c r="H85" s="207">
        <f>853.1-3.9-3.5</f>
        <v>845.7</v>
      </c>
      <c r="I85" s="207">
        <f>795.5-3.9-3.5</f>
        <v>788.1</v>
      </c>
      <c r="J85" s="193" t="s">
        <v>325</v>
      </c>
      <c r="K85" s="25">
        <v>16</v>
      </c>
      <c r="L85" s="25" t="s">
        <v>60</v>
      </c>
      <c r="M85" s="30" t="s">
        <v>325</v>
      </c>
      <c r="N85" s="26" t="s">
        <v>537</v>
      </c>
      <c r="O85" s="30" t="s">
        <v>325</v>
      </c>
      <c r="P85" s="38" t="s">
        <v>143</v>
      </c>
      <c r="Q85" s="38" t="s">
        <v>546</v>
      </c>
      <c r="R85" s="30" t="s">
        <v>325</v>
      </c>
      <c r="S85" s="30" t="s">
        <v>325</v>
      </c>
      <c r="T85" s="38" t="s">
        <v>143</v>
      </c>
      <c r="U85" s="38" t="s">
        <v>546</v>
      </c>
      <c r="V85" s="30" t="s">
        <v>325</v>
      </c>
      <c r="W85" s="30" t="s">
        <v>325</v>
      </c>
      <c r="X85" s="34" t="s">
        <v>89</v>
      </c>
      <c r="Y85" s="38" t="s">
        <v>143</v>
      </c>
      <c r="Z85" s="30" t="s">
        <v>325</v>
      </c>
      <c r="AA85" s="30" t="s">
        <v>325</v>
      </c>
      <c r="AB85" s="36" t="s">
        <v>232</v>
      </c>
      <c r="AC85" s="26" t="s">
        <v>547</v>
      </c>
      <c r="AD85" s="30" t="s">
        <v>325</v>
      </c>
      <c r="AE85" s="30" t="s">
        <v>325</v>
      </c>
      <c r="AF85" s="38" t="s">
        <v>143</v>
      </c>
      <c r="AG85" s="38" t="s">
        <v>546</v>
      </c>
      <c r="AH85" s="31" t="s">
        <v>325</v>
      </c>
      <c r="AI85" s="31" t="s">
        <v>325</v>
      </c>
      <c r="AJ85" s="38" t="s">
        <v>325</v>
      </c>
      <c r="AK85" s="31" t="s">
        <v>325</v>
      </c>
      <c r="AL85" s="31" t="s">
        <v>325</v>
      </c>
      <c r="AM85" s="38" t="s">
        <v>325</v>
      </c>
      <c r="AN85" s="31" t="s">
        <v>325</v>
      </c>
      <c r="AO85" s="31" t="s">
        <v>325</v>
      </c>
      <c r="AP85" s="38" t="s">
        <v>325</v>
      </c>
      <c r="AQ85" s="31" t="s">
        <v>325</v>
      </c>
      <c r="AR85" s="31" t="s">
        <v>325</v>
      </c>
      <c r="AS85" s="38" t="s">
        <v>325</v>
      </c>
      <c r="AT85" s="38" t="s">
        <v>325</v>
      </c>
      <c r="AU85" s="38" t="s">
        <v>325</v>
      </c>
      <c r="AV85" s="36" t="s">
        <v>235</v>
      </c>
      <c r="AW85" s="30">
        <v>2011</v>
      </c>
      <c r="AX85" s="30" t="s">
        <v>325</v>
      </c>
      <c r="AY85" s="30" t="s">
        <v>143</v>
      </c>
      <c r="AZ85" s="30" t="s">
        <v>325</v>
      </c>
      <c r="BA85" s="30" t="s">
        <v>325</v>
      </c>
      <c r="BB85" s="65" t="s">
        <v>223</v>
      </c>
      <c r="BC85" s="30" t="s">
        <v>325</v>
      </c>
      <c r="BD85" s="39">
        <v>10</v>
      </c>
      <c r="BE85" s="64" t="s">
        <v>182</v>
      </c>
      <c r="BF85" s="30" t="s">
        <v>325</v>
      </c>
      <c r="BG85" s="39">
        <v>10</v>
      </c>
      <c r="BH85" s="64" t="s">
        <v>180</v>
      </c>
      <c r="BI85" s="30">
        <v>2011</v>
      </c>
      <c r="BJ85" s="39">
        <v>10</v>
      </c>
      <c r="BK85" s="64" t="s">
        <v>182</v>
      </c>
      <c r="BL85" s="30" t="s">
        <v>325</v>
      </c>
      <c r="BM85" s="30" t="s">
        <v>325</v>
      </c>
      <c r="BN85" s="86" t="s">
        <v>544</v>
      </c>
      <c r="BO85" s="30" t="s">
        <v>325</v>
      </c>
      <c r="BP85" s="30" t="s">
        <v>325</v>
      </c>
      <c r="BQ85" s="64" t="s">
        <v>143</v>
      </c>
      <c r="BR85" s="30" t="s">
        <v>325</v>
      </c>
      <c r="BS85" s="30" t="s">
        <v>325</v>
      </c>
      <c r="BT85" s="26" t="s">
        <v>143</v>
      </c>
      <c r="BU85" s="30"/>
      <c r="BV85" s="30" t="s">
        <v>325</v>
      </c>
      <c r="BW85" s="30" t="s">
        <v>325</v>
      </c>
      <c r="BX85" s="95" t="s">
        <v>133</v>
      </c>
      <c r="BY85" s="66">
        <v>92</v>
      </c>
    </row>
    <row r="86" spans="1:77" ht="24" customHeight="1">
      <c r="A86" s="27">
        <f>A85+1</f>
        <v>75</v>
      </c>
      <c r="B86" s="106" t="s">
        <v>238</v>
      </c>
      <c r="C86" s="88" t="s">
        <v>298</v>
      </c>
      <c r="D86" s="29">
        <v>1980</v>
      </c>
      <c r="E86" s="29">
        <v>2</v>
      </c>
      <c r="F86" s="30" t="s">
        <v>325</v>
      </c>
      <c r="G86" s="30" t="s">
        <v>379</v>
      </c>
      <c r="H86" s="207">
        <f>400-2.1</f>
        <v>397.9</v>
      </c>
      <c r="I86" s="208">
        <f>365.2-2.1</f>
        <v>363.09999999999997</v>
      </c>
      <c r="J86" s="192" t="s">
        <v>325</v>
      </c>
      <c r="K86" s="29">
        <v>8</v>
      </c>
      <c r="L86" s="32" t="s">
        <v>31</v>
      </c>
      <c r="M86" s="30" t="s">
        <v>325</v>
      </c>
      <c r="N86" s="26" t="s">
        <v>537</v>
      </c>
      <c r="O86" s="30" t="s">
        <v>325</v>
      </c>
      <c r="P86" s="26" t="s">
        <v>226</v>
      </c>
      <c r="Q86" s="38" t="s">
        <v>546</v>
      </c>
      <c r="R86" s="30" t="s">
        <v>325</v>
      </c>
      <c r="S86" s="30" t="s">
        <v>325</v>
      </c>
      <c r="T86" s="38" t="s">
        <v>143</v>
      </c>
      <c r="U86" s="38" t="s">
        <v>546</v>
      </c>
      <c r="V86" s="30" t="s">
        <v>325</v>
      </c>
      <c r="W86" s="30" t="s">
        <v>325</v>
      </c>
      <c r="X86" s="34" t="s">
        <v>89</v>
      </c>
      <c r="Y86" s="38" t="s">
        <v>143</v>
      </c>
      <c r="Z86" s="25">
        <v>2007</v>
      </c>
      <c r="AA86" s="30" t="s">
        <v>325</v>
      </c>
      <c r="AB86" s="36" t="s">
        <v>232</v>
      </c>
      <c r="AC86" s="26" t="s">
        <v>547</v>
      </c>
      <c r="AD86" s="25">
        <v>2007</v>
      </c>
      <c r="AE86" s="30" t="s">
        <v>325</v>
      </c>
      <c r="AF86" s="38" t="s">
        <v>143</v>
      </c>
      <c r="AG86" s="38" t="s">
        <v>546</v>
      </c>
      <c r="AH86" s="31" t="s">
        <v>325</v>
      </c>
      <c r="AI86" s="31" t="s">
        <v>325</v>
      </c>
      <c r="AJ86" s="38" t="s">
        <v>325</v>
      </c>
      <c r="AK86" s="31" t="s">
        <v>325</v>
      </c>
      <c r="AL86" s="31" t="s">
        <v>325</v>
      </c>
      <c r="AM86" s="38" t="s">
        <v>325</v>
      </c>
      <c r="AN86" s="31" t="s">
        <v>325</v>
      </c>
      <c r="AO86" s="31" t="s">
        <v>325</v>
      </c>
      <c r="AP86" s="38" t="s">
        <v>325</v>
      </c>
      <c r="AQ86" s="31" t="s">
        <v>325</v>
      </c>
      <c r="AR86" s="31" t="s">
        <v>325</v>
      </c>
      <c r="AS86" s="38" t="s">
        <v>325</v>
      </c>
      <c r="AT86" s="38" t="s">
        <v>325</v>
      </c>
      <c r="AU86" s="38" t="s">
        <v>325</v>
      </c>
      <c r="AV86" s="36" t="s">
        <v>235</v>
      </c>
      <c r="AW86" s="30" t="s">
        <v>325</v>
      </c>
      <c r="AX86" s="30" t="s">
        <v>325</v>
      </c>
      <c r="AY86" s="30" t="s">
        <v>143</v>
      </c>
      <c r="AZ86" s="30" t="s">
        <v>325</v>
      </c>
      <c r="BA86" s="30" t="s">
        <v>325</v>
      </c>
      <c r="BB86" s="36" t="s">
        <v>188</v>
      </c>
      <c r="BC86" s="30" t="s">
        <v>325</v>
      </c>
      <c r="BD86" s="25">
        <v>15</v>
      </c>
      <c r="BE86" s="36" t="s">
        <v>182</v>
      </c>
      <c r="BF86" s="30" t="s">
        <v>325</v>
      </c>
      <c r="BG86" s="25">
        <v>15</v>
      </c>
      <c r="BH86" s="36" t="s">
        <v>180</v>
      </c>
      <c r="BI86" s="30" t="s">
        <v>325</v>
      </c>
      <c r="BJ86" s="25">
        <v>15</v>
      </c>
      <c r="BK86" s="36" t="s">
        <v>182</v>
      </c>
      <c r="BL86" s="30" t="s">
        <v>325</v>
      </c>
      <c r="BM86" s="30" t="s">
        <v>325</v>
      </c>
      <c r="BN86" s="86" t="s">
        <v>544</v>
      </c>
      <c r="BO86" s="30" t="s">
        <v>325</v>
      </c>
      <c r="BP86" s="30" t="s">
        <v>325</v>
      </c>
      <c r="BQ86" s="36" t="s">
        <v>143</v>
      </c>
      <c r="BR86" s="30" t="s">
        <v>325</v>
      </c>
      <c r="BS86" s="30" t="s">
        <v>325</v>
      </c>
      <c r="BT86" s="26" t="s">
        <v>143</v>
      </c>
      <c r="BU86" s="30"/>
      <c r="BV86" s="30" t="s">
        <v>325</v>
      </c>
      <c r="BW86" s="30" t="s">
        <v>325</v>
      </c>
      <c r="BX86" s="25" t="s">
        <v>325</v>
      </c>
      <c r="BY86" s="61">
        <v>106</v>
      </c>
    </row>
    <row r="87" spans="1:77" ht="24" customHeight="1">
      <c r="A87" s="27">
        <f>A86+1</f>
        <v>76</v>
      </c>
      <c r="B87" s="106" t="s">
        <v>238</v>
      </c>
      <c r="C87" s="87" t="s">
        <v>430</v>
      </c>
      <c r="D87" s="25">
        <v>1980</v>
      </c>
      <c r="E87" s="25">
        <v>2</v>
      </c>
      <c r="F87" s="30" t="s">
        <v>325</v>
      </c>
      <c r="G87" s="30" t="s">
        <v>407</v>
      </c>
      <c r="H87" s="207">
        <v>1087.7</v>
      </c>
      <c r="I87" s="215">
        <v>957.2</v>
      </c>
      <c r="J87" s="193" t="s">
        <v>325</v>
      </c>
      <c r="K87" s="25">
        <v>23</v>
      </c>
      <c r="L87" s="25" t="s">
        <v>63</v>
      </c>
      <c r="M87" s="30" t="s">
        <v>325</v>
      </c>
      <c r="N87" s="26" t="s">
        <v>537</v>
      </c>
      <c r="O87" s="30" t="s">
        <v>325</v>
      </c>
      <c r="P87" s="26" t="s">
        <v>226</v>
      </c>
      <c r="Q87" s="38" t="s">
        <v>547</v>
      </c>
      <c r="R87" s="197" t="s">
        <v>325</v>
      </c>
      <c r="S87" s="30" t="s">
        <v>325</v>
      </c>
      <c r="T87" s="38" t="s">
        <v>143</v>
      </c>
      <c r="U87" s="38" t="s">
        <v>546</v>
      </c>
      <c r="V87" s="30" t="s">
        <v>325</v>
      </c>
      <c r="W87" s="30" t="s">
        <v>325</v>
      </c>
      <c r="X87" s="34" t="s">
        <v>89</v>
      </c>
      <c r="Y87" s="38" t="s">
        <v>547</v>
      </c>
      <c r="Z87" s="197" t="s">
        <v>325</v>
      </c>
      <c r="AA87" s="30" t="s">
        <v>325</v>
      </c>
      <c r="AB87" s="36" t="s">
        <v>232</v>
      </c>
      <c r="AC87" s="26" t="s">
        <v>547</v>
      </c>
      <c r="AD87" s="30">
        <v>2006</v>
      </c>
      <c r="AE87" s="30" t="s">
        <v>325</v>
      </c>
      <c r="AF87" s="38" t="s">
        <v>143</v>
      </c>
      <c r="AG87" s="38" t="s">
        <v>546</v>
      </c>
      <c r="AH87" s="31" t="s">
        <v>325</v>
      </c>
      <c r="AI87" s="31" t="s">
        <v>325</v>
      </c>
      <c r="AJ87" s="38" t="s">
        <v>325</v>
      </c>
      <c r="AK87" s="31" t="s">
        <v>325</v>
      </c>
      <c r="AL87" s="31" t="s">
        <v>325</v>
      </c>
      <c r="AM87" s="38" t="s">
        <v>325</v>
      </c>
      <c r="AN87" s="31" t="s">
        <v>325</v>
      </c>
      <c r="AO87" s="31" t="s">
        <v>325</v>
      </c>
      <c r="AP87" s="38" t="s">
        <v>325</v>
      </c>
      <c r="AQ87" s="31" t="s">
        <v>325</v>
      </c>
      <c r="AR87" s="31" t="s">
        <v>325</v>
      </c>
      <c r="AS87" s="38" t="s">
        <v>325</v>
      </c>
      <c r="AT87" s="38" t="s">
        <v>325</v>
      </c>
      <c r="AU87" s="38" t="s">
        <v>325</v>
      </c>
      <c r="AV87" s="36" t="s">
        <v>235</v>
      </c>
      <c r="AW87" s="30" t="s">
        <v>325</v>
      </c>
      <c r="AX87" s="30" t="s">
        <v>325</v>
      </c>
      <c r="AY87" s="30" t="s">
        <v>143</v>
      </c>
      <c r="AZ87" s="30" t="s">
        <v>325</v>
      </c>
      <c r="BA87" s="30" t="s">
        <v>325</v>
      </c>
      <c r="BB87" s="64" t="s">
        <v>178</v>
      </c>
      <c r="BC87" s="30" t="s">
        <v>325</v>
      </c>
      <c r="BD87" s="39">
        <v>15</v>
      </c>
      <c r="BE87" s="64" t="s">
        <v>182</v>
      </c>
      <c r="BF87" s="30" t="s">
        <v>325</v>
      </c>
      <c r="BG87" s="39">
        <v>15</v>
      </c>
      <c r="BH87" s="64" t="s">
        <v>180</v>
      </c>
      <c r="BI87" s="30">
        <v>2008</v>
      </c>
      <c r="BJ87" s="39">
        <v>15</v>
      </c>
      <c r="BK87" s="64" t="s">
        <v>182</v>
      </c>
      <c r="BL87" s="30" t="s">
        <v>325</v>
      </c>
      <c r="BM87" s="30" t="s">
        <v>325</v>
      </c>
      <c r="BN87" s="86" t="s">
        <v>544</v>
      </c>
      <c r="BO87" s="30" t="s">
        <v>325</v>
      </c>
      <c r="BP87" s="30" t="s">
        <v>325</v>
      </c>
      <c r="BQ87" s="64" t="s">
        <v>143</v>
      </c>
      <c r="BR87" s="30" t="s">
        <v>325</v>
      </c>
      <c r="BS87" s="30" t="s">
        <v>325</v>
      </c>
      <c r="BT87" s="30" t="s">
        <v>540</v>
      </c>
      <c r="BU87" s="30"/>
      <c r="BV87" s="30" t="s">
        <v>325</v>
      </c>
      <c r="BW87" s="30" t="s">
        <v>325</v>
      </c>
      <c r="BX87" s="95" t="s">
        <v>126</v>
      </c>
      <c r="BY87" s="66">
        <v>82</v>
      </c>
    </row>
    <row r="88" spans="1:77" ht="24" customHeight="1">
      <c r="A88" s="27">
        <f aca="true" t="shared" si="5" ref="A88:A105">A87+1</f>
        <v>77</v>
      </c>
      <c r="B88" s="106" t="s">
        <v>238</v>
      </c>
      <c r="C88" s="88" t="s">
        <v>304</v>
      </c>
      <c r="D88" s="29">
        <v>1980</v>
      </c>
      <c r="E88" s="29">
        <v>2</v>
      </c>
      <c r="F88" s="30" t="s">
        <v>325</v>
      </c>
      <c r="G88" s="30" t="s">
        <v>383</v>
      </c>
      <c r="H88" s="207">
        <v>770.3</v>
      </c>
      <c r="I88" s="208">
        <v>724.5</v>
      </c>
      <c r="J88" s="192" t="s">
        <v>325</v>
      </c>
      <c r="K88" s="29">
        <v>16</v>
      </c>
      <c r="L88" s="32" t="s">
        <v>20</v>
      </c>
      <c r="M88" s="30" t="s">
        <v>325</v>
      </c>
      <c r="N88" s="26" t="s">
        <v>537</v>
      </c>
      <c r="O88" s="30" t="s">
        <v>325</v>
      </c>
      <c r="P88" s="26" t="s">
        <v>226</v>
      </c>
      <c r="Q88" s="26" t="s">
        <v>547</v>
      </c>
      <c r="R88" s="30" t="s">
        <v>325</v>
      </c>
      <c r="S88" s="30" t="s">
        <v>325</v>
      </c>
      <c r="T88" s="38" t="s">
        <v>143</v>
      </c>
      <c r="U88" s="38" t="s">
        <v>546</v>
      </c>
      <c r="V88" s="30" t="s">
        <v>325</v>
      </c>
      <c r="W88" s="30" t="s">
        <v>325</v>
      </c>
      <c r="X88" s="34" t="s">
        <v>89</v>
      </c>
      <c r="Y88" s="36" t="s">
        <v>547</v>
      </c>
      <c r="Z88" s="30" t="s">
        <v>325</v>
      </c>
      <c r="AA88" s="30" t="s">
        <v>325</v>
      </c>
      <c r="AB88" s="36" t="s">
        <v>232</v>
      </c>
      <c r="AC88" s="26" t="s">
        <v>547</v>
      </c>
      <c r="AD88" s="30" t="s">
        <v>325</v>
      </c>
      <c r="AE88" s="30" t="s">
        <v>325</v>
      </c>
      <c r="AF88" s="38" t="s">
        <v>143</v>
      </c>
      <c r="AG88" s="38" t="s">
        <v>546</v>
      </c>
      <c r="AH88" s="31" t="s">
        <v>325</v>
      </c>
      <c r="AI88" s="31" t="s">
        <v>325</v>
      </c>
      <c r="AJ88" s="38" t="s">
        <v>325</v>
      </c>
      <c r="AK88" s="31" t="s">
        <v>325</v>
      </c>
      <c r="AL88" s="31" t="s">
        <v>325</v>
      </c>
      <c r="AM88" s="38" t="s">
        <v>325</v>
      </c>
      <c r="AN88" s="31" t="s">
        <v>325</v>
      </c>
      <c r="AO88" s="31" t="s">
        <v>325</v>
      </c>
      <c r="AP88" s="38" t="s">
        <v>325</v>
      </c>
      <c r="AQ88" s="31" t="s">
        <v>325</v>
      </c>
      <c r="AR88" s="31" t="s">
        <v>325</v>
      </c>
      <c r="AS88" s="38" t="s">
        <v>325</v>
      </c>
      <c r="AT88" s="38" t="s">
        <v>325</v>
      </c>
      <c r="AU88" s="38" t="s">
        <v>325</v>
      </c>
      <c r="AV88" s="36" t="s">
        <v>235</v>
      </c>
      <c r="AW88" s="25">
        <v>2010</v>
      </c>
      <c r="AX88" s="30" t="s">
        <v>325</v>
      </c>
      <c r="AY88" s="30" t="s">
        <v>143</v>
      </c>
      <c r="AZ88" s="30" t="s">
        <v>325</v>
      </c>
      <c r="BA88" s="30" t="s">
        <v>325</v>
      </c>
      <c r="BB88" s="36" t="s">
        <v>196</v>
      </c>
      <c r="BC88" s="30" t="s">
        <v>325</v>
      </c>
      <c r="BD88" s="25">
        <v>15</v>
      </c>
      <c r="BE88" s="36" t="s">
        <v>182</v>
      </c>
      <c r="BF88" s="30" t="s">
        <v>325</v>
      </c>
      <c r="BG88" s="25">
        <v>15</v>
      </c>
      <c r="BH88" s="36" t="s">
        <v>180</v>
      </c>
      <c r="BI88" s="30">
        <v>2013</v>
      </c>
      <c r="BJ88" s="25">
        <v>15</v>
      </c>
      <c r="BK88" s="36" t="s">
        <v>182</v>
      </c>
      <c r="BL88" s="30" t="s">
        <v>325</v>
      </c>
      <c r="BM88" s="30" t="s">
        <v>325</v>
      </c>
      <c r="BN88" s="86" t="s">
        <v>544</v>
      </c>
      <c r="BO88" s="30" t="s">
        <v>325</v>
      </c>
      <c r="BP88" s="30" t="s">
        <v>325</v>
      </c>
      <c r="BQ88" s="36" t="s">
        <v>143</v>
      </c>
      <c r="BR88" s="30" t="s">
        <v>325</v>
      </c>
      <c r="BS88" s="30" t="s">
        <v>325</v>
      </c>
      <c r="BT88" s="26" t="s">
        <v>143</v>
      </c>
      <c r="BU88" s="30"/>
      <c r="BV88" s="30" t="s">
        <v>325</v>
      </c>
      <c r="BW88" s="30" t="s">
        <v>325</v>
      </c>
      <c r="BX88" s="25" t="s">
        <v>126</v>
      </c>
      <c r="BY88" s="61">
        <v>101</v>
      </c>
    </row>
    <row r="89" spans="1:77" ht="24" customHeight="1">
      <c r="A89" s="27">
        <f t="shared" si="5"/>
        <v>78</v>
      </c>
      <c r="B89" s="106" t="s">
        <v>238</v>
      </c>
      <c r="C89" s="88" t="s">
        <v>310</v>
      </c>
      <c r="D89" s="29">
        <v>1980</v>
      </c>
      <c r="E89" s="29">
        <v>3</v>
      </c>
      <c r="F89" s="30" t="s">
        <v>325</v>
      </c>
      <c r="G89" s="30" t="s">
        <v>389</v>
      </c>
      <c r="H89" s="207">
        <f>1277.7-6.7</f>
        <v>1271</v>
      </c>
      <c r="I89" s="208">
        <f>1204-6.7</f>
        <v>1197.3</v>
      </c>
      <c r="J89" s="192" t="s">
        <v>325</v>
      </c>
      <c r="K89" s="29">
        <v>24</v>
      </c>
      <c r="L89" s="32" t="s">
        <v>23</v>
      </c>
      <c r="M89" s="30" t="s">
        <v>325</v>
      </c>
      <c r="N89" s="26" t="s">
        <v>537</v>
      </c>
      <c r="O89" s="30" t="s">
        <v>325</v>
      </c>
      <c r="P89" s="26" t="s">
        <v>226</v>
      </c>
      <c r="Q89" s="26" t="s">
        <v>547</v>
      </c>
      <c r="R89" s="30" t="s">
        <v>325</v>
      </c>
      <c r="S89" s="30" t="s">
        <v>325</v>
      </c>
      <c r="T89" s="38" t="s">
        <v>143</v>
      </c>
      <c r="U89" s="38" t="s">
        <v>546</v>
      </c>
      <c r="V89" s="30" t="s">
        <v>325</v>
      </c>
      <c r="W89" s="30" t="s">
        <v>325</v>
      </c>
      <c r="X89" s="34" t="s">
        <v>89</v>
      </c>
      <c r="Y89" s="26" t="s">
        <v>547</v>
      </c>
      <c r="Z89" s="30" t="s">
        <v>325</v>
      </c>
      <c r="AA89" s="30" t="s">
        <v>325</v>
      </c>
      <c r="AB89" s="36" t="s">
        <v>231</v>
      </c>
      <c r="AC89" s="26" t="s">
        <v>547</v>
      </c>
      <c r="AD89" s="30" t="s">
        <v>325</v>
      </c>
      <c r="AE89" s="30" t="s">
        <v>325</v>
      </c>
      <c r="AF89" s="38" t="s">
        <v>143</v>
      </c>
      <c r="AG89" s="38" t="s">
        <v>546</v>
      </c>
      <c r="AH89" s="31" t="s">
        <v>325</v>
      </c>
      <c r="AI89" s="31" t="s">
        <v>325</v>
      </c>
      <c r="AJ89" s="38" t="s">
        <v>325</v>
      </c>
      <c r="AK89" s="31" t="s">
        <v>325</v>
      </c>
      <c r="AL89" s="31" t="s">
        <v>325</v>
      </c>
      <c r="AM89" s="38" t="s">
        <v>325</v>
      </c>
      <c r="AN89" s="31" t="s">
        <v>325</v>
      </c>
      <c r="AO89" s="31" t="s">
        <v>325</v>
      </c>
      <c r="AP89" s="38" t="s">
        <v>325</v>
      </c>
      <c r="AQ89" s="31" t="s">
        <v>325</v>
      </c>
      <c r="AR89" s="31" t="s">
        <v>325</v>
      </c>
      <c r="AS89" s="38" t="s">
        <v>325</v>
      </c>
      <c r="AT89" s="38" t="s">
        <v>325</v>
      </c>
      <c r="AU89" s="38" t="s">
        <v>325</v>
      </c>
      <c r="AV89" s="36" t="s">
        <v>235</v>
      </c>
      <c r="AW89" s="30" t="s">
        <v>325</v>
      </c>
      <c r="AX89" s="30" t="s">
        <v>325</v>
      </c>
      <c r="AY89" s="30" t="s">
        <v>143</v>
      </c>
      <c r="AZ89" s="30" t="s">
        <v>325</v>
      </c>
      <c r="BA89" s="30" t="s">
        <v>325</v>
      </c>
      <c r="BB89" s="36" t="s">
        <v>188</v>
      </c>
      <c r="BC89" s="30" t="s">
        <v>325</v>
      </c>
      <c r="BD89" s="25">
        <v>5</v>
      </c>
      <c r="BE89" s="36" t="s">
        <v>193</v>
      </c>
      <c r="BF89" s="30" t="s">
        <v>325</v>
      </c>
      <c r="BG89" s="25">
        <v>5</v>
      </c>
      <c r="BH89" s="36" t="s">
        <v>180</v>
      </c>
      <c r="BI89" s="25">
        <v>2010</v>
      </c>
      <c r="BJ89" s="25">
        <v>5</v>
      </c>
      <c r="BK89" s="36" t="s">
        <v>193</v>
      </c>
      <c r="BL89" s="30" t="s">
        <v>325</v>
      </c>
      <c r="BM89" s="30" t="s">
        <v>325</v>
      </c>
      <c r="BN89" s="86" t="s">
        <v>544</v>
      </c>
      <c r="BO89" s="30" t="s">
        <v>325</v>
      </c>
      <c r="BP89" s="30" t="s">
        <v>325</v>
      </c>
      <c r="BQ89" s="36" t="s">
        <v>187</v>
      </c>
      <c r="BR89" s="30" t="s">
        <v>325</v>
      </c>
      <c r="BS89" s="25">
        <v>5</v>
      </c>
      <c r="BT89" s="26" t="s">
        <v>143</v>
      </c>
      <c r="BU89" s="25"/>
      <c r="BV89" s="30" t="s">
        <v>325</v>
      </c>
      <c r="BW89" s="30" t="s">
        <v>325</v>
      </c>
      <c r="BX89" s="25" t="s">
        <v>93</v>
      </c>
      <c r="BY89" s="61">
        <v>98</v>
      </c>
    </row>
    <row r="90" spans="1:77" ht="24" customHeight="1">
      <c r="A90" s="27">
        <f t="shared" si="5"/>
        <v>79</v>
      </c>
      <c r="B90" s="106" t="s">
        <v>238</v>
      </c>
      <c r="C90" s="87" t="s">
        <v>242</v>
      </c>
      <c r="D90" s="25">
        <v>1980</v>
      </c>
      <c r="E90" s="25">
        <v>3</v>
      </c>
      <c r="F90" s="25">
        <v>211180</v>
      </c>
      <c r="G90" s="30" t="s">
        <v>328</v>
      </c>
      <c r="H90" s="207">
        <v>1354.9</v>
      </c>
      <c r="I90" s="207">
        <v>1145.3</v>
      </c>
      <c r="J90" s="190">
        <v>50</v>
      </c>
      <c r="K90" s="25">
        <v>23</v>
      </c>
      <c r="L90" s="32" t="s">
        <v>22</v>
      </c>
      <c r="M90" s="30" t="s">
        <v>325</v>
      </c>
      <c r="N90" s="26" t="s">
        <v>537</v>
      </c>
      <c r="O90" s="30" t="s">
        <v>325</v>
      </c>
      <c r="P90" s="26" t="s">
        <v>226</v>
      </c>
      <c r="Q90" s="26" t="s">
        <v>547</v>
      </c>
      <c r="R90" s="30" t="s">
        <v>325</v>
      </c>
      <c r="S90" s="30" t="s">
        <v>325</v>
      </c>
      <c r="T90" s="38" t="s">
        <v>143</v>
      </c>
      <c r="U90" s="38" t="s">
        <v>546</v>
      </c>
      <c r="V90" s="30" t="s">
        <v>325</v>
      </c>
      <c r="W90" s="30" t="s">
        <v>325</v>
      </c>
      <c r="X90" s="34" t="s">
        <v>89</v>
      </c>
      <c r="Y90" s="26" t="s">
        <v>547</v>
      </c>
      <c r="Z90" s="30" t="s">
        <v>325</v>
      </c>
      <c r="AA90" s="30" t="s">
        <v>325</v>
      </c>
      <c r="AB90" s="36" t="s">
        <v>231</v>
      </c>
      <c r="AC90" s="26" t="s">
        <v>547</v>
      </c>
      <c r="AD90" s="25">
        <v>2012</v>
      </c>
      <c r="AE90" s="30" t="s">
        <v>325</v>
      </c>
      <c r="AF90" s="36" t="s">
        <v>226</v>
      </c>
      <c r="AG90" s="38" t="s">
        <v>143</v>
      </c>
      <c r="AH90" s="31" t="s">
        <v>325</v>
      </c>
      <c r="AI90" s="31" t="s">
        <v>325</v>
      </c>
      <c r="AJ90" s="38" t="s">
        <v>325</v>
      </c>
      <c r="AK90" s="31" t="s">
        <v>325</v>
      </c>
      <c r="AL90" s="31" t="s">
        <v>325</v>
      </c>
      <c r="AM90" s="38" t="s">
        <v>325</v>
      </c>
      <c r="AN90" s="31" t="s">
        <v>325</v>
      </c>
      <c r="AO90" s="31" t="s">
        <v>325</v>
      </c>
      <c r="AP90" s="38" t="s">
        <v>325</v>
      </c>
      <c r="AQ90" s="31" t="s">
        <v>325</v>
      </c>
      <c r="AR90" s="31" t="s">
        <v>325</v>
      </c>
      <c r="AS90" s="38" t="s">
        <v>325</v>
      </c>
      <c r="AT90" s="30">
        <v>2011</v>
      </c>
      <c r="AU90" s="38" t="s">
        <v>325</v>
      </c>
      <c r="AV90" s="36" t="s">
        <v>235</v>
      </c>
      <c r="AW90" s="25">
        <v>2006</v>
      </c>
      <c r="AX90" s="30" t="s">
        <v>325</v>
      </c>
      <c r="AY90" s="30" t="s">
        <v>143</v>
      </c>
      <c r="AZ90" s="30" t="s">
        <v>325</v>
      </c>
      <c r="BA90" s="30" t="s">
        <v>325</v>
      </c>
      <c r="BB90" s="36" t="s">
        <v>188</v>
      </c>
      <c r="BC90" s="30" t="s">
        <v>325</v>
      </c>
      <c r="BD90" s="25">
        <v>5</v>
      </c>
      <c r="BE90" s="36" t="s">
        <v>190</v>
      </c>
      <c r="BF90" s="30" t="s">
        <v>325</v>
      </c>
      <c r="BG90" s="25">
        <v>5</v>
      </c>
      <c r="BH90" s="36" t="s">
        <v>180</v>
      </c>
      <c r="BI90" s="30" t="s">
        <v>325</v>
      </c>
      <c r="BJ90" s="25">
        <v>5</v>
      </c>
      <c r="BK90" s="36" t="s">
        <v>190</v>
      </c>
      <c r="BL90" s="30" t="s">
        <v>325</v>
      </c>
      <c r="BM90" s="30" t="s">
        <v>325</v>
      </c>
      <c r="BN90" s="86" t="s">
        <v>544</v>
      </c>
      <c r="BO90" s="30" t="s">
        <v>325</v>
      </c>
      <c r="BP90" s="30" t="s">
        <v>325</v>
      </c>
      <c r="BQ90" s="36" t="s">
        <v>187</v>
      </c>
      <c r="BR90" s="30" t="s">
        <v>325</v>
      </c>
      <c r="BS90" s="25">
        <v>5</v>
      </c>
      <c r="BT90" s="26" t="s">
        <v>143</v>
      </c>
      <c r="BU90" s="25"/>
      <c r="BV90" s="30" t="s">
        <v>325</v>
      </c>
      <c r="BW90" s="30" t="s">
        <v>325</v>
      </c>
      <c r="BX90" s="25" t="s">
        <v>93</v>
      </c>
      <c r="BY90" s="61">
        <v>96</v>
      </c>
    </row>
    <row r="91" spans="1:77" ht="24" customHeight="1">
      <c r="A91" s="27">
        <f t="shared" si="5"/>
        <v>80</v>
      </c>
      <c r="B91" s="106" t="s">
        <v>238</v>
      </c>
      <c r="C91" s="87" t="s">
        <v>243</v>
      </c>
      <c r="D91" s="25">
        <v>1980</v>
      </c>
      <c r="E91" s="25">
        <v>3</v>
      </c>
      <c r="F91" s="25">
        <v>241180</v>
      </c>
      <c r="G91" s="30" t="s">
        <v>329</v>
      </c>
      <c r="H91" s="207">
        <f>I91+J91+170.82</f>
        <v>1562.82</v>
      </c>
      <c r="I91" s="207">
        <v>1366.3</v>
      </c>
      <c r="J91" s="190">
        <v>25.7</v>
      </c>
      <c r="K91" s="25">
        <v>32</v>
      </c>
      <c r="L91" s="32" t="s">
        <v>23</v>
      </c>
      <c r="M91" s="30" t="s">
        <v>325</v>
      </c>
      <c r="N91" s="26" t="s">
        <v>537</v>
      </c>
      <c r="O91" s="30" t="s">
        <v>325</v>
      </c>
      <c r="P91" s="26" t="s">
        <v>226</v>
      </c>
      <c r="Q91" s="26" t="s">
        <v>547</v>
      </c>
      <c r="R91" s="25">
        <v>2008</v>
      </c>
      <c r="S91" s="30" t="s">
        <v>325</v>
      </c>
      <c r="T91" s="38" t="s">
        <v>143</v>
      </c>
      <c r="U91" s="38" t="s">
        <v>546</v>
      </c>
      <c r="V91" s="30" t="s">
        <v>325</v>
      </c>
      <c r="W91" s="30" t="s">
        <v>325</v>
      </c>
      <c r="X91" s="34" t="s">
        <v>89</v>
      </c>
      <c r="Y91" s="36" t="s">
        <v>547</v>
      </c>
      <c r="Z91" s="30">
        <v>2007</v>
      </c>
      <c r="AA91" s="30" t="s">
        <v>325</v>
      </c>
      <c r="AB91" s="36" t="s">
        <v>231</v>
      </c>
      <c r="AC91" s="26" t="s">
        <v>547</v>
      </c>
      <c r="AD91" s="30" t="s">
        <v>325</v>
      </c>
      <c r="AE91" s="30" t="s">
        <v>325</v>
      </c>
      <c r="AF91" s="36" t="s">
        <v>226</v>
      </c>
      <c r="AG91" s="38" t="s">
        <v>143</v>
      </c>
      <c r="AH91" s="31" t="s">
        <v>325</v>
      </c>
      <c r="AI91" s="31" t="s">
        <v>325</v>
      </c>
      <c r="AJ91" s="38" t="s">
        <v>325</v>
      </c>
      <c r="AK91" s="31" t="s">
        <v>325</v>
      </c>
      <c r="AL91" s="31" t="s">
        <v>325</v>
      </c>
      <c r="AM91" s="38" t="s">
        <v>325</v>
      </c>
      <c r="AN91" s="31" t="s">
        <v>325</v>
      </c>
      <c r="AO91" s="31" t="s">
        <v>325</v>
      </c>
      <c r="AP91" s="38" t="s">
        <v>325</v>
      </c>
      <c r="AQ91" s="31" t="s">
        <v>325</v>
      </c>
      <c r="AR91" s="31" t="s">
        <v>325</v>
      </c>
      <c r="AS91" s="38" t="s">
        <v>325</v>
      </c>
      <c r="AT91" s="38" t="s">
        <v>325</v>
      </c>
      <c r="AU91" s="38" t="s">
        <v>325</v>
      </c>
      <c r="AV91" s="36" t="s">
        <v>235</v>
      </c>
      <c r="AW91" s="30" t="s">
        <v>325</v>
      </c>
      <c r="AX91" s="30" t="s">
        <v>325</v>
      </c>
      <c r="AY91" s="30" t="s">
        <v>143</v>
      </c>
      <c r="AZ91" s="30" t="s">
        <v>325</v>
      </c>
      <c r="BA91" s="30" t="s">
        <v>325</v>
      </c>
      <c r="BB91" s="36" t="s">
        <v>188</v>
      </c>
      <c r="BC91" s="30" t="s">
        <v>325</v>
      </c>
      <c r="BD91" s="25">
        <v>5</v>
      </c>
      <c r="BE91" s="36" t="s">
        <v>189</v>
      </c>
      <c r="BF91" s="30" t="s">
        <v>325</v>
      </c>
      <c r="BG91" s="25">
        <v>5</v>
      </c>
      <c r="BH91" s="36" t="s">
        <v>180</v>
      </c>
      <c r="BI91" s="25">
        <v>2013</v>
      </c>
      <c r="BJ91" s="30" t="s">
        <v>325</v>
      </c>
      <c r="BK91" s="36" t="s">
        <v>189</v>
      </c>
      <c r="BL91" s="30" t="s">
        <v>325</v>
      </c>
      <c r="BM91" s="30" t="s">
        <v>325</v>
      </c>
      <c r="BN91" s="86" t="s">
        <v>544</v>
      </c>
      <c r="BO91" s="30" t="s">
        <v>325</v>
      </c>
      <c r="BP91" s="30" t="s">
        <v>325</v>
      </c>
      <c r="BQ91" s="36" t="s">
        <v>187</v>
      </c>
      <c r="BR91" s="30" t="s">
        <v>325</v>
      </c>
      <c r="BS91" s="25">
        <v>5</v>
      </c>
      <c r="BT91" s="25" t="s">
        <v>539</v>
      </c>
      <c r="BU91" s="25"/>
      <c r="BV91" s="30" t="s">
        <v>325</v>
      </c>
      <c r="BW91" s="30" t="s">
        <v>325</v>
      </c>
      <c r="BX91" s="25" t="s">
        <v>93</v>
      </c>
      <c r="BY91" s="61">
        <v>99</v>
      </c>
    </row>
    <row r="92" spans="1:77" ht="24" customHeight="1">
      <c r="A92" s="27">
        <f t="shared" si="5"/>
        <v>81</v>
      </c>
      <c r="B92" s="106" t="s">
        <v>238</v>
      </c>
      <c r="C92" s="87" t="s">
        <v>253</v>
      </c>
      <c r="D92" s="25">
        <v>1981</v>
      </c>
      <c r="E92" s="25">
        <v>2</v>
      </c>
      <c r="F92" s="25">
        <v>40881</v>
      </c>
      <c r="G92" s="30" t="s">
        <v>339</v>
      </c>
      <c r="H92" s="207">
        <f>908.12-0.7</f>
        <v>907.42</v>
      </c>
      <c r="I92" s="207">
        <f>812.3-0.7</f>
        <v>811.5999999999999</v>
      </c>
      <c r="J92" s="190" t="s">
        <v>325</v>
      </c>
      <c r="K92" s="25">
        <v>18</v>
      </c>
      <c r="L92" s="32" t="s">
        <v>26</v>
      </c>
      <c r="M92" s="30" t="s">
        <v>325</v>
      </c>
      <c r="N92" s="26" t="s">
        <v>537</v>
      </c>
      <c r="O92" s="30" t="s">
        <v>325</v>
      </c>
      <c r="P92" s="26" t="s">
        <v>226</v>
      </c>
      <c r="Q92" s="26" t="s">
        <v>547</v>
      </c>
      <c r="R92" s="30" t="s">
        <v>325</v>
      </c>
      <c r="S92" s="30" t="s">
        <v>325</v>
      </c>
      <c r="T92" s="38" t="s">
        <v>143</v>
      </c>
      <c r="U92" s="38" t="s">
        <v>546</v>
      </c>
      <c r="V92" s="30" t="s">
        <v>325</v>
      </c>
      <c r="W92" s="30" t="s">
        <v>325</v>
      </c>
      <c r="X92" s="34" t="s">
        <v>89</v>
      </c>
      <c r="Y92" s="26" t="s">
        <v>547</v>
      </c>
      <c r="Z92" s="122">
        <v>2008</v>
      </c>
      <c r="AA92" s="30" t="s">
        <v>325</v>
      </c>
      <c r="AB92" s="36" t="s">
        <v>232</v>
      </c>
      <c r="AC92" s="26" t="s">
        <v>547</v>
      </c>
      <c r="AD92" s="30" t="s">
        <v>325</v>
      </c>
      <c r="AE92" s="30" t="s">
        <v>325</v>
      </c>
      <c r="AF92" s="38" t="s">
        <v>143</v>
      </c>
      <c r="AG92" s="38" t="s">
        <v>546</v>
      </c>
      <c r="AH92" s="31" t="s">
        <v>325</v>
      </c>
      <c r="AI92" s="31" t="s">
        <v>325</v>
      </c>
      <c r="AJ92" s="38" t="s">
        <v>325</v>
      </c>
      <c r="AK92" s="31" t="s">
        <v>325</v>
      </c>
      <c r="AL92" s="31" t="s">
        <v>325</v>
      </c>
      <c r="AM92" s="38" t="s">
        <v>325</v>
      </c>
      <c r="AN92" s="31" t="s">
        <v>325</v>
      </c>
      <c r="AO92" s="31" t="s">
        <v>325</v>
      </c>
      <c r="AP92" s="38" t="s">
        <v>325</v>
      </c>
      <c r="AQ92" s="31" t="s">
        <v>325</v>
      </c>
      <c r="AR92" s="31" t="s">
        <v>325</v>
      </c>
      <c r="AS92" s="38" t="s">
        <v>325</v>
      </c>
      <c r="AT92" s="38" t="s">
        <v>325</v>
      </c>
      <c r="AU92" s="38" t="s">
        <v>325</v>
      </c>
      <c r="AV92" s="36" t="s">
        <v>235</v>
      </c>
      <c r="AW92" s="122">
        <v>2008</v>
      </c>
      <c r="AX92" s="30" t="s">
        <v>325</v>
      </c>
      <c r="AY92" s="30" t="s">
        <v>143</v>
      </c>
      <c r="AZ92" s="30" t="s">
        <v>325</v>
      </c>
      <c r="BA92" s="30" t="s">
        <v>325</v>
      </c>
      <c r="BB92" s="36" t="s">
        <v>188</v>
      </c>
      <c r="BC92" s="30" t="s">
        <v>325</v>
      </c>
      <c r="BD92" s="25">
        <v>5</v>
      </c>
      <c r="BE92" s="36" t="s">
        <v>182</v>
      </c>
      <c r="BF92" s="30" t="s">
        <v>325</v>
      </c>
      <c r="BG92" s="25">
        <v>5</v>
      </c>
      <c r="BH92" s="36" t="s">
        <v>180</v>
      </c>
      <c r="BI92" s="30" t="s">
        <v>325</v>
      </c>
      <c r="BJ92" s="25">
        <v>5</v>
      </c>
      <c r="BK92" s="36" t="s">
        <v>182</v>
      </c>
      <c r="BL92" s="30" t="s">
        <v>325</v>
      </c>
      <c r="BM92" s="30" t="s">
        <v>325</v>
      </c>
      <c r="BN92" s="86" t="s">
        <v>544</v>
      </c>
      <c r="BO92" s="30" t="s">
        <v>325</v>
      </c>
      <c r="BP92" s="30" t="s">
        <v>325</v>
      </c>
      <c r="BQ92" s="36" t="s">
        <v>143</v>
      </c>
      <c r="BR92" s="30" t="s">
        <v>325</v>
      </c>
      <c r="BS92" s="25">
        <v>5</v>
      </c>
      <c r="BT92" s="26" t="s">
        <v>143</v>
      </c>
      <c r="BU92" s="25"/>
      <c r="BV92" s="30" t="s">
        <v>325</v>
      </c>
      <c r="BW92" s="30" t="s">
        <v>325</v>
      </c>
      <c r="BX92" s="25" t="s">
        <v>99</v>
      </c>
      <c r="BY92" s="61">
        <v>96</v>
      </c>
    </row>
    <row r="93" spans="1:77" ht="24" customHeight="1">
      <c r="A93" s="27">
        <f>A92+1</f>
        <v>82</v>
      </c>
      <c r="B93" s="106" t="s">
        <v>238</v>
      </c>
      <c r="C93" s="88" t="s">
        <v>264</v>
      </c>
      <c r="D93" s="29">
        <v>1981</v>
      </c>
      <c r="E93" s="29">
        <v>3</v>
      </c>
      <c r="F93" s="29">
        <v>313643</v>
      </c>
      <c r="G93" s="30" t="s">
        <v>349</v>
      </c>
      <c r="H93" s="207">
        <v>1401.74</v>
      </c>
      <c r="I93" s="210">
        <v>1244</v>
      </c>
      <c r="J93" s="192" t="s">
        <v>325</v>
      </c>
      <c r="K93" s="29">
        <v>27</v>
      </c>
      <c r="L93" s="32" t="s">
        <v>21</v>
      </c>
      <c r="M93" s="30" t="s">
        <v>325</v>
      </c>
      <c r="N93" s="26" t="s">
        <v>537</v>
      </c>
      <c r="O93" s="30" t="s">
        <v>325</v>
      </c>
      <c r="P93" s="26" t="s">
        <v>226</v>
      </c>
      <c r="Q93" s="26" t="s">
        <v>547</v>
      </c>
      <c r="R93" s="30" t="s">
        <v>325</v>
      </c>
      <c r="S93" s="30" t="s">
        <v>325</v>
      </c>
      <c r="T93" s="38" t="s">
        <v>143</v>
      </c>
      <c r="U93" s="38" t="s">
        <v>546</v>
      </c>
      <c r="V93" s="30" t="s">
        <v>325</v>
      </c>
      <c r="W93" s="30" t="s">
        <v>325</v>
      </c>
      <c r="X93" s="34" t="s">
        <v>89</v>
      </c>
      <c r="Y93" s="26" t="s">
        <v>547</v>
      </c>
      <c r="Z93" s="30" t="s">
        <v>325</v>
      </c>
      <c r="AA93" s="30" t="s">
        <v>325</v>
      </c>
      <c r="AB93" s="36" t="s">
        <v>231</v>
      </c>
      <c r="AC93" s="26" t="s">
        <v>547</v>
      </c>
      <c r="AD93" s="30" t="s">
        <v>325</v>
      </c>
      <c r="AE93" s="30" t="s">
        <v>325</v>
      </c>
      <c r="AF93" s="38" t="s">
        <v>143</v>
      </c>
      <c r="AG93" s="38" t="s">
        <v>546</v>
      </c>
      <c r="AH93" s="31" t="s">
        <v>325</v>
      </c>
      <c r="AI93" s="31" t="s">
        <v>325</v>
      </c>
      <c r="AJ93" s="38" t="s">
        <v>325</v>
      </c>
      <c r="AK93" s="31" t="s">
        <v>325</v>
      </c>
      <c r="AL93" s="31" t="s">
        <v>325</v>
      </c>
      <c r="AM93" s="38" t="s">
        <v>325</v>
      </c>
      <c r="AN93" s="31" t="s">
        <v>325</v>
      </c>
      <c r="AO93" s="31" t="s">
        <v>325</v>
      </c>
      <c r="AP93" s="38" t="s">
        <v>325</v>
      </c>
      <c r="AQ93" s="31" t="s">
        <v>325</v>
      </c>
      <c r="AR93" s="31" t="s">
        <v>325</v>
      </c>
      <c r="AS93" s="38" t="s">
        <v>325</v>
      </c>
      <c r="AT93" s="38" t="s">
        <v>325</v>
      </c>
      <c r="AU93" s="38" t="s">
        <v>325</v>
      </c>
      <c r="AV93" s="36" t="s">
        <v>235</v>
      </c>
      <c r="AW93" s="30" t="s">
        <v>325</v>
      </c>
      <c r="AX93" s="30" t="s">
        <v>325</v>
      </c>
      <c r="AY93" s="30" t="s">
        <v>143</v>
      </c>
      <c r="AZ93" s="30" t="s">
        <v>325</v>
      </c>
      <c r="BA93" s="30" t="s">
        <v>325</v>
      </c>
      <c r="BB93" s="36" t="s">
        <v>188</v>
      </c>
      <c r="BC93" s="30" t="s">
        <v>325</v>
      </c>
      <c r="BD93" s="25">
        <v>5</v>
      </c>
      <c r="BE93" s="36" t="s">
        <v>182</v>
      </c>
      <c r="BF93" s="30" t="s">
        <v>325</v>
      </c>
      <c r="BG93" s="25">
        <v>5</v>
      </c>
      <c r="BH93" s="36" t="s">
        <v>180</v>
      </c>
      <c r="BI93" s="30" t="s">
        <v>325</v>
      </c>
      <c r="BJ93" s="25">
        <v>5</v>
      </c>
      <c r="BK93" s="36" t="s">
        <v>182</v>
      </c>
      <c r="BL93" s="30" t="s">
        <v>325</v>
      </c>
      <c r="BM93" s="30" t="s">
        <v>325</v>
      </c>
      <c r="BN93" s="86" t="s">
        <v>544</v>
      </c>
      <c r="BO93" s="30" t="s">
        <v>325</v>
      </c>
      <c r="BP93" s="30" t="s">
        <v>325</v>
      </c>
      <c r="BQ93" s="36" t="s">
        <v>143</v>
      </c>
      <c r="BR93" s="30" t="s">
        <v>325</v>
      </c>
      <c r="BS93" s="25">
        <v>5</v>
      </c>
      <c r="BT93" s="26" t="s">
        <v>143</v>
      </c>
      <c r="BU93" s="25"/>
      <c r="BV93" s="30" t="s">
        <v>325</v>
      </c>
      <c r="BW93" s="30" t="s">
        <v>325</v>
      </c>
      <c r="BX93" s="25" t="s">
        <v>99</v>
      </c>
      <c r="BY93" s="61">
        <v>101</v>
      </c>
    </row>
    <row r="94" spans="1:77" ht="24" customHeight="1">
      <c r="A94" s="27">
        <f t="shared" si="5"/>
        <v>83</v>
      </c>
      <c r="B94" s="106" t="s">
        <v>238</v>
      </c>
      <c r="C94" s="21" t="s">
        <v>431</v>
      </c>
      <c r="D94" s="47">
        <v>1981</v>
      </c>
      <c r="E94" s="47">
        <v>2</v>
      </c>
      <c r="F94" s="30" t="s">
        <v>325</v>
      </c>
      <c r="G94" s="30" t="s">
        <v>9</v>
      </c>
      <c r="H94" s="209">
        <f>733.9-0.2+2.9</f>
        <v>736.5999999999999</v>
      </c>
      <c r="I94" s="209">
        <f>573.8-0.2+2.9</f>
        <v>576.4999999999999</v>
      </c>
      <c r="J94" s="191">
        <f>70</f>
        <v>70</v>
      </c>
      <c r="K94" s="47">
        <v>11</v>
      </c>
      <c r="L94" s="32" t="s">
        <v>78</v>
      </c>
      <c r="M94" s="30" t="s">
        <v>325</v>
      </c>
      <c r="N94" s="26" t="s">
        <v>537</v>
      </c>
      <c r="O94" s="30" t="s">
        <v>325</v>
      </c>
      <c r="P94" s="26" t="s">
        <v>226</v>
      </c>
      <c r="Q94" s="38" t="s">
        <v>546</v>
      </c>
      <c r="R94" s="30" t="s">
        <v>325</v>
      </c>
      <c r="S94" s="30" t="s">
        <v>325</v>
      </c>
      <c r="T94" s="38" t="s">
        <v>143</v>
      </c>
      <c r="U94" s="38" t="s">
        <v>546</v>
      </c>
      <c r="V94" s="30" t="s">
        <v>325</v>
      </c>
      <c r="W94" s="30" t="s">
        <v>325</v>
      </c>
      <c r="X94" s="34" t="s">
        <v>89</v>
      </c>
      <c r="Y94" s="38" t="s">
        <v>143</v>
      </c>
      <c r="Z94" s="30" t="s">
        <v>325</v>
      </c>
      <c r="AA94" s="30" t="s">
        <v>325</v>
      </c>
      <c r="AB94" s="36" t="s">
        <v>232</v>
      </c>
      <c r="AC94" s="26" t="s">
        <v>547</v>
      </c>
      <c r="AD94" s="32">
        <v>2007</v>
      </c>
      <c r="AE94" s="30" t="s">
        <v>325</v>
      </c>
      <c r="AF94" s="38" t="s">
        <v>143</v>
      </c>
      <c r="AG94" s="38" t="s">
        <v>546</v>
      </c>
      <c r="AH94" s="31" t="s">
        <v>325</v>
      </c>
      <c r="AI94" s="31" t="s">
        <v>325</v>
      </c>
      <c r="AJ94" s="38" t="s">
        <v>325</v>
      </c>
      <c r="AK94" s="31" t="s">
        <v>325</v>
      </c>
      <c r="AL94" s="31" t="s">
        <v>325</v>
      </c>
      <c r="AM94" s="38" t="s">
        <v>325</v>
      </c>
      <c r="AN94" s="31" t="s">
        <v>325</v>
      </c>
      <c r="AO94" s="31" t="s">
        <v>325</v>
      </c>
      <c r="AP94" s="38" t="s">
        <v>325</v>
      </c>
      <c r="AQ94" s="31" t="s">
        <v>325</v>
      </c>
      <c r="AR94" s="31" t="s">
        <v>325</v>
      </c>
      <c r="AS94" s="38" t="s">
        <v>325</v>
      </c>
      <c r="AT94" s="38" t="s">
        <v>325</v>
      </c>
      <c r="AU94" s="38" t="s">
        <v>325</v>
      </c>
      <c r="AV94" s="36" t="s">
        <v>235</v>
      </c>
      <c r="AW94" s="30" t="s">
        <v>325</v>
      </c>
      <c r="AX94" s="30" t="s">
        <v>325</v>
      </c>
      <c r="AY94" s="30" t="s">
        <v>143</v>
      </c>
      <c r="AZ94" s="30" t="s">
        <v>325</v>
      </c>
      <c r="BA94" s="30" t="s">
        <v>325</v>
      </c>
      <c r="BB94" s="38" t="s">
        <v>236</v>
      </c>
      <c r="BC94" s="30" t="s">
        <v>325</v>
      </c>
      <c r="BD94" s="30" t="s">
        <v>325</v>
      </c>
      <c r="BE94" s="26" t="s">
        <v>186</v>
      </c>
      <c r="BF94" s="30" t="s">
        <v>325</v>
      </c>
      <c r="BG94" s="30" t="s">
        <v>325</v>
      </c>
      <c r="BH94" s="36" t="s">
        <v>180</v>
      </c>
      <c r="BI94" s="32">
        <v>2011</v>
      </c>
      <c r="BJ94" s="30" t="s">
        <v>325</v>
      </c>
      <c r="BK94" s="26" t="s">
        <v>186</v>
      </c>
      <c r="BL94" s="30" t="s">
        <v>325</v>
      </c>
      <c r="BM94" s="30" t="s">
        <v>325</v>
      </c>
      <c r="BN94" s="86" t="s">
        <v>544</v>
      </c>
      <c r="BO94" s="30" t="s">
        <v>325</v>
      </c>
      <c r="BP94" s="30" t="s">
        <v>325</v>
      </c>
      <c r="BQ94" s="38" t="s">
        <v>143</v>
      </c>
      <c r="BR94" s="30" t="s">
        <v>325</v>
      </c>
      <c r="BS94" s="30" t="s">
        <v>325</v>
      </c>
      <c r="BT94" s="26" t="s">
        <v>143</v>
      </c>
      <c r="BU94" s="30"/>
      <c r="BV94" s="30" t="s">
        <v>325</v>
      </c>
      <c r="BW94" s="30" t="s">
        <v>325</v>
      </c>
      <c r="BX94" s="30" t="s">
        <v>325</v>
      </c>
      <c r="BY94" s="63">
        <v>101</v>
      </c>
    </row>
    <row r="95" spans="1:77" ht="24" customHeight="1">
      <c r="A95" s="27">
        <f t="shared" si="5"/>
        <v>84</v>
      </c>
      <c r="B95" s="106" t="s">
        <v>238</v>
      </c>
      <c r="C95" s="88" t="s">
        <v>316</v>
      </c>
      <c r="D95" s="29">
        <v>1982</v>
      </c>
      <c r="E95" s="29">
        <v>3</v>
      </c>
      <c r="F95" s="30" t="s">
        <v>325</v>
      </c>
      <c r="G95" s="30" t="s">
        <v>386</v>
      </c>
      <c r="H95" s="207">
        <v>1118.97</v>
      </c>
      <c r="I95" s="208">
        <v>930.6</v>
      </c>
      <c r="J95" s="192" t="s">
        <v>325</v>
      </c>
      <c r="K95" s="29">
        <v>36</v>
      </c>
      <c r="L95" s="32" t="s">
        <v>20</v>
      </c>
      <c r="M95" s="30" t="s">
        <v>325</v>
      </c>
      <c r="N95" s="26" t="s">
        <v>537</v>
      </c>
      <c r="O95" s="30" t="s">
        <v>325</v>
      </c>
      <c r="P95" s="26" t="s">
        <v>226</v>
      </c>
      <c r="Q95" s="26" t="s">
        <v>547</v>
      </c>
      <c r="R95" s="25">
        <v>2006</v>
      </c>
      <c r="S95" s="30" t="s">
        <v>325</v>
      </c>
      <c r="T95" s="38" t="s">
        <v>143</v>
      </c>
      <c r="U95" s="38" t="s">
        <v>546</v>
      </c>
      <c r="V95" s="30" t="s">
        <v>325</v>
      </c>
      <c r="W95" s="30" t="s">
        <v>325</v>
      </c>
      <c r="X95" s="34" t="s">
        <v>89</v>
      </c>
      <c r="Y95" s="38" t="s">
        <v>547</v>
      </c>
      <c r="Z95" s="30" t="s">
        <v>325</v>
      </c>
      <c r="AA95" s="30" t="s">
        <v>325</v>
      </c>
      <c r="AB95" s="36" t="s">
        <v>231</v>
      </c>
      <c r="AC95" s="26" t="s">
        <v>547</v>
      </c>
      <c r="AD95" s="30" t="s">
        <v>325</v>
      </c>
      <c r="AE95" s="30" t="s">
        <v>325</v>
      </c>
      <c r="AF95" s="38" t="s">
        <v>143</v>
      </c>
      <c r="AG95" s="38" t="s">
        <v>546</v>
      </c>
      <c r="AH95" s="31" t="s">
        <v>325</v>
      </c>
      <c r="AI95" s="31" t="s">
        <v>325</v>
      </c>
      <c r="AJ95" s="38" t="s">
        <v>325</v>
      </c>
      <c r="AK95" s="31" t="s">
        <v>325</v>
      </c>
      <c r="AL95" s="31" t="s">
        <v>325</v>
      </c>
      <c r="AM95" s="38" t="s">
        <v>325</v>
      </c>
      <c r="AN95" s="31" t="s">
        <v>325</v>
      </c>
      <c r="AO95" s="31" t="s">
        <v>325</v>
      </c>
      <c r="AP95" s="38" t="s">
        <v>325</v>
      </c>
      <c r="AQ95" s="31" t="s">
        <v>325</v>
      </c>
      <c r="AR95" s="31" t="s">
        <v>325</v>
      </c>
      <c r="AS95" s="38" t="s">
        <v>325</v>
      </c>
      <c r="AT95" s="38" t="s">
        <v>325</v>
      </c>
      <c r="AU95" s="38" t="s">
        <v>325</v>
      </c>
      <c r="AV95" s="36" t="s">
        <v>235</v>
      </c>
      <c r="AW95" s="30" t="s">
        <v>325</v>
      </c>
      <c r="AX95" s="30" t="s">
        <v>325</v>
      </c>
      <c r="AY95" s="30" t="s">
        <v>143</v>
      </c>
      <c r="AZ95" s="30" t="s">
        <v>325</v>
      </c>
      <c r="BA95" s="30" t="s">
        <v>325</v>
      </c>
      <c r="BB95" s="36" t="s">
        <v>188</v>
      </c>
      <c r="BC95" s="30" t="s">
        <v>325</v>
      </c>
      <c r="BD95" s="25">
        <v>5</v>
      </c>
      <c r="BE95" s="36" t="s">
        <v>186</v>
      </c>
      <c r="BF95" s="30" t="s">
        <v>325</v>
      </c>
      <c r="BG95" s="25">
        <v>5</v>
      </c>
      <c r="BH95" s="36" t="s">
        <v>180</v>
      </c>
      <c r="BI95" s="30" t="s">
        <v>325</v>
      </c>
      <c r="BJ95" s="25">
        <v>5</v>
      </c>
      <c r="BK95" s="36" t="s">
        <v>186</v>
      </c>
      <c r="BL95" s="30" t="s">
        <v>325</v>
      </c>
      <c r="BM95" s="30" t="s">
        <v>325</v>
      </c>
      <c r="BN95" s="86" t="s">
        <v>544</v>
      </c>
      <c r="BO95" s="30" t="s">
        <v>325</v>
      </c>
      <c r="BP95" s="30" t="s">
        <v>325</v>
      </c>
      <c r="BQ95" s="36" t="s">
        <v>187</v>
      </c>
      <c r="BR95" s="30" t="s">
        <v>325</v>
      </c>
      <c r="BS95" s="25">
        <v>5</v>
      </c>
      <c r="BT95" s="26" t="s">
        <v>143</v>
      </c>
      <c r="BU95" s="25"/>
      <c r="BV95" s="30" t="s">
        <v>325</v>
      </c>
      <c r="BW95" s="30" t="s">
        <v>325</v>
      </c>
      <c r="BX95" s="25" t="s">
        <v>102</v>
      </c>
      <c r="BY95" s="61">
        <v>94</v>
      </c>
    </row>
    <row r="96" spans="1:77" ht="24" customHeight="1">
      <c r="A96" s="27">
        <f t="shared" si="5"/>
        <v>85</v>
      </c>
      <c r="B96" s="106" t="s">
        <v>238</v>
      </c>
      <c r="C96" s="93" t="s">
        <v>292</v>
      </c>
      <c r="D96" s="29">
        <v>1982</v>
      </c>
      <c r="E96" s="29">
        <v>2</v>
      </c>
      <c r="F96" s="30" t="s">
        <v>325</v>
      </c>
      <c r="G96" s="30" t="s">
        <v>372</v>
      </c>
      <c r="H96" s="207">
        <v>852.7</v>
      </c>
      <c r="I96" s="208">
        <v>784.3</v>
      </c>
      <c r="J96" s="192" t="s">
        <v>325</v>
      </c>
      <c r="K96" s="29">
        <v>18</v>
      </c>
      <c r="L96" s="32" t="s">
        <v>42</v>
      </c>
      <c r="M96" s="30" t="s">
        <v>325</v>
      </c>
      <c r="N96" s="26" t="s">
        <v>537</v>
      </c>
      <c r="O96" s="30" t="s">
        <v>325</v>
      </c>
      <c r="P96" s="26" t="s">
        <v>226</v>
      </c>
      <c r="Q96" s="26" t="s">
        <v>547</v>
      </c>
      <c r="R96" s="30" t="s">
        <v>325</v>
      </c>
      <c r="S96" s="30" t="s">
        <v>325</v>
      </c>
      <c r="T96" s="38" t="s">
        <v>143</v>
      </c>
      <c r="U96" s="38" t="s">
        <v>546</v>
      </c>
      <c r="V96" s="30" t="s">
        <v>325</v>
      </c>
      <c r="W96" s="30" t="s">
        <v>325</v>
      </c>
      <c r="X96" s="34" t="s">
        <v>89</v>
      </c>
      <c r="Y96" s="26" t="s">
        <v>547</v>
      </c>
      <c r="Z96" s="30" t="s">
        <v>325</v>
      </c>
      <c r="AA96" s="30" t="s">
        <v>325</v>
      </c>
      <c r="AB96" s="36" t="s">
        <v>232</v>
      </c>
      <c r="AC96" s="26" t="s">
        <v>547</v>
      </c>
      <c r="AD96" s="30" t="s">
        <v>325</v>
      </c>
      <c r="AE96" s="30" t="s">
        <v>325</v>
      </c>
      <c r="AF96" s="38" t="s">
        <v>143</v>
      </c>
      <c r="AG96" s="38" t="s">
        <v>546</v>
      </c>
      <c r="AH96" s="31" t="s">
        <v>325</v>
      </c>
      <c r="AI96" s="31" t="s">
        <v>325</v>
      </c>
      <c r="AJ96" s="38" t="s">
        <v>325</v>
      </c>
      <c r="AK96" s="31" t="s">
        <v>325</v>
      </c>
      <c r="AL96" s="31" t="s">
        <v>325</v>
      </c>
      <c r="AM96" s="38" t="s">
        <v>325</v>
      </c>
      <c r="AN96" s="31" t="s">
        <v>325</v>
      </c>
      <c r="AO96" s="31" t="s">
        <v>325</v>
      </c>
      <c r="AP96" s="38" t="s">
        <v>325</v>
      </c>
      <c r="AQ96" s="31" t="s">
        <v>325</v>
      </c>
      <c r="AR96" s="31" t="s">
        <v>325</v>
      </c>
      <c r="AS96" s="38" t="s">
        <v>325</v>
      </c>
      <c r="AT96" s="38" t="s">
        <v>325</v>
      </c>
      <c r="AU96" s="38" t="s">
        <v>325</v>
      </c>
      <c r="AV96" s="36" t="s">
        <v>235</v>
      </c>
      <c r="AW96" s="30">
        <v>2010</v>
      </c>
      <c r="AX96" s="30" t="s">
        <v>325</v>
      </c>
      <c r="AY96" s="30" t="s">
        <v>143</v>
      </c>
      <c r="AZ96" s="30" t="s">
        <v>325</v>
      </c>
      <c r="BA96" s="30" t="s">
        <v>325</v>
      </c>
      <c r="BB96" s="36" t="s">
        <v>188</v>
      </c>
      <c r="BC96" s="30" t="s">
        <v>325</v>
      </c>
      <c r="BD96" s="25">
        <v>20</v>
      </c>
      <c r="BE96" s="36" t="s">
        <v>213</v>
      </c>
      <c r="BF96" s="30" t="s">
        <v>325</v>
      </c>
      <c r="BG96" s="25">
        <v>20</v>
      </c>
      <c r="BH96" s="36" t="s">
        <v>202</v>
      </c>
      <c r="BI96" s="30" t="s">
        <v>325</v>
      </c>
      <c r="BJ96" s="25">
        <v>20</v>
      </c>
      <c r="BK96" s="36" t="s">
        <v>213</v>
      </c>
      <c r="BL96" s="30" t="s">
        <v>325</v>
      </c>
      <c r="BM96" s="30" t="s">
        <v>325</v>
      </c>
      <c r="BN96" s="86" t="s">
        <v>544</v>
      </c>
      <c r="BO96" s="30" t="s">
        <v>325</v>
      </c>
      <c r="BP96" s="30" t="s">
        <v>325</v>
      </c>
      <c r="BQ96" s="36" t="s">
        <v>187</v>
      </c>
      <c r="BR96" s="30" t="s">
        <v>325</v>
      </c>
      <c r="BS96" s="25">
        <v>20</v>
      </c>
      <c r="BT96" s="25" t="s">
        <v>539</v>
      </c>
      <c r="BU96" s="25"/>
      <c r="BV96" s="30" t="s">
        <v>325</v>
      </c>
      <c r="BW96" s="30" t="s">
        <v>325</v>
      </c>
      <c r="BX96" s="25" t="s">
        <v>122</v>
      </c>
      <c r="BY96" s="61">
        <v>100</v>
      </c>
    </row>
    <row r="97" spans="1:77" ht="24" customHeight="1">
      <c r="A97" s="27">
        <f t="shared" si="5"/>
        <v>86</v>
      </c>
      <c r="B97" s="106" t="s">
        <v>238</v>
      </c>
      <c r="C97" s="87" t="s">
        <v>432</v>
      </c>
      <c r="D97" s="25">
        <v>1982</v>
      </c>
      <c r="E97" s="25">
        <v>3</v>
      </c>
      <c r="F97" s="30" t="s">
        <v>325</v>
      </c>
      <c r="G97" s="30" t="s">
        <v>325</v>
      </c>
      <c r="H97" s="207">
        <v>1942.7</v>
      </c>
      <c r="I97" s="215">
        <v>1736.5</v>
      </c>
      <c r="J97" s="193">
        <v>84.7</v>
      </c>
      <c r="K97" s="25">
        <v>36</v>
      </c>
      <c r="L97" s="25" t="s">
        <v>65</v>
      </c>
      <c r="M97" s="30" t="s">
        <v>325</v>
      </c>
      <c r="N97" s="26" t="s">
        <v>537</v>
      </c>
      <c r="O97" s="30" t="s">
        <v>325</v>
      </c>
      <c r="P97" s="26" t="s">
        <v>226</v>
      </c>
      <c r="Q97" s="38" t="s">
        <v>547</v>
      </c>
      <c r="R97" s="197" t="s">
        <v>325</v>
      </c>
      <c r="S97" s="30" t="s">
        <v>325</v>
      </c>
      <c r="T97" s="38" t="s">
        <v>143</v>
      </c>
      <c r="U97" s="38" t="s">
        <v>546</v>
      </c>
      <c r="V97" s="30" t="s">
        <v>325</v>
      </c>
      <c r="W97" s="30" t="s">
        <v>325</v>
      </c>
      <c r="X97" s="34" t="s">
        <v>89</v>
      </c>
      <c r="Y97" s="38" t="s">
        <v>547</v>
      </c>
      <c r="Z97" s="197" t="s">
        <v>325</v>
      </c>
      <c r="AA97" s="30" t="s">
        <v>325</v>
      </c>
      <c r="AB97" s="36" t="s">
        <v>231</v>
      </c>
      <c r="AC97" s="26" t="s">
        <v>547</v>
      </c>
      <c r="AD97" s="30" t="s">
        <v>325</v>
      </c>
      <c r="AE97" s="30" t="s">
        <v>325</v>
      </c>
      <c r="AF97" s="38" t="s">
        <v>143</v>
      </c>
      <c r="AG97" s="38" t="s">
        <v>546</v>
      </c>
      <c r="AH97" s="31" t="s">
        <v>325</v>
      </c>
      <c r="AI97" s="31" t="s">
        <v>325</v>
      </c>
      <c r="AJ97" s="38" t="s">
        <v>325</v>
      </c>
      <c r="AK97" s="31" t="s">
        <v>325</v>
      </c>
      <c r="AL97" s="31" t="s">
        <v>325</v>
      </c>
      <c r="AM97" s="38" t="s">
        <v>325</v>
      </c>
      <c r="AN97" s="31" t="s">
        <v>325</v>
      </c>
      <c r="AO97" s="31" t="s">
        <v>325</v>
      </c>
      <c r="AP97" s="38" t="s">
        <v>325</v>
      </c>
      <c r="AQ97" s="31" t="s">
        <v>325</v>
      </c>
      <c r="AR97" s="31" t="s">
        <v>325</v>
      </c>
      <c r="AS97" s="38" t="s">
        <v>325</v>
      </c>
      <c r="AT97" s="38" t="s">
        <v>325</v>
      </c>
      <c r="AU97" s="38" t="s">
        <v>325</v>
      </c>
      <c r="AV97" s="36" t="s">
        <v>235</v>
      </c>
      <c r="AW97" s="30">
        <v>2011</v>
      </c>
      <c r="AX97" s="30" t="s">
        <v>325</v>
      </c>
      <c r="AY97" s="30" t="s">
        <v>143</v>
      </c>
      <c r="AZ97" s="30" t="s">
        <v>325</v>
      </c>
      <c r="BA97" s="30" t="s">
        <v>325</v>
      </c>
      <c r="BB97" s="38" t="s">
        <v>228</v>
      </c>
      <c r="BC97" s="30" t="s">
        <v>325</v>
      </c>
      <c r="BD97" s="39">
        <v>5</v>
      </c>
      <c r="BE97" s="64" t="s">
        <v>186</v>
      </c>
      <c r="BF97" s="30" t="s">
        <v>325</v>
      </c>
      <c r="BG97" s="39">
        <v>5</v>
      </c>
      <c r="BH97" s="64" t="s">
        <v>180</v>
      </c>
      <c r="BI97" s="30">
        <v>2013</v>
      </c>
      <c r="BJ97" s="39">
        <v>5</v>
      </c>
      <c r="BK97" s="64" t="s">
        <v>186</v>
      </c>
      <c r="BL97" s="30" t="s">
        <v>325</v>
      </c>
      <c r="BM97" s="30" t="s">
        <v>325</v>
      </c>
      <c r="BN97" s="86" t="s">
        <v>544</v>
      </c>
      <c r="BO97" s="30" t="s">
        <v>325</v>
      </c>
      <c r="BP97" s="30" t="s">
        <v>325</v>
      </c>
      <c r="BQ97" s="64" t="s">
        <v>227</v>
      </c>
      <c r="BR97" s="30" t="s">
        <v>325</v>
      </c>
      <c r="BS97" s="39">
        <v>5</v>
      </c>
      <c r="BT97" s="39" t="s">
        <v>539</v>
      </c>
      <c r="BU97" s="39"/>
      <c r="BV97" s="30" t="s">
        <v>325</v>
      </c>
      <c r="BW97" s="30" t="s">
        <v>325</v>
      </c>
      <c r="BX97" s="95" t="s">
        <v>102</v>
      </c>
      <c r="BY97" s="66">
        <v>92</v>
      </c>
    </row>
    <row r="98" spans="1:77" ht="24" customHeight="1">
      <c r="A98" s="27">
        <f t="shared" si="5"/>
        <v>87</v>
      </c>
      <c r="B98" s="106" t="s">
        <v>238</v>
      </c>
      <c r="C98" s="88" t="s">
        <v>291</v>
      </c>
      <c r="D98" s="29">
        <v>1982</v>
      </c>
      <c r="E98" s="29">
        <v>2</v>
      </c>
      <c r="F98" s="30" t="s">
        <v>325</v>
      </c>
      <c r="G98" s="30" t="s">
        <v>371</v>
      </c>
      <c r="H98" s="207">
        <f>844.7+4</f>
        <v>848.7</v>
      </c>
      <c r="I98" s="208">
        <f>776.3+4</f>
        <v>780.3</v>
      </c>
      <c r="J98" s="195" t="s">
        <v>325</v>
      </c>
      <c r="K98" s="29">
        <v>18</v>
      </c>
      <c r="L98" s="32" t="s">
        <v>41</v>
      </c>
      <c r="M98" s="30" t="s">
        <v>325</v>
      </c>
      <c r="N98" s="26" t="s">
        <v>537</v>
      </c>
      <c r="O98" s="30" t="s">
        <v>325</v>
      </c>
      <c r="P98" s="26" t="s">
        <v>226</v>
      </c>
      <c r="Q98" s="26" t="s">
        <v>547</v>
      </c>
      <c r="R98" s="30" t="s">
        <v>325</v>
      </c>
      <c r="S98" s="30" t="s">
        <v>325</v>
      </c>
      <c r="T98" s="38" t="s">
        <v>143</v>
      </c>
      <c r="U98" s="38" t="s">
        <v>546</v>
      </c>
      <c r="V98" s="30" t="s">
        <v>325</v>
      </c>
      <c r="W98" s="30" t="s">
        <v>325</v>
      </c>
      <c r="X98" s="34" t="s">
        <v>89</v>
      </c>
      <c r="Y98" s="26" t="s">
        <v>547</v>
      </c>
      <c r="Z98" s="30" t="s">
        <v>325</v>
      </c>
      <c r="AA98" s="30" t="s">
        <v>325</v>
      </c>
      <c r="AB98" s="36" t="s">
        <v>232</v>
      </c>
      <c r="AC98" s="26" t="s">
        <v>547</v>
      </c>
      <c r="AD98" s="30" t="s">
        <v>325</v>
      </c>
      <c r="AE98" s="30" t="s">
        <v>325</v>
      </c>
      <c r="AF98" s="38" t="s">
        <v>143</v>
      </c>
      <c r="AG98" s="38" t="s">
        <v>546</v>
      </c>
      <c r="AH98" s="31" t="s">
        <v>325</v>
      </c>
      <c r="AI98" s="31" t="s">
        <v>325</v>
      </c>
      <c r="AJ98" s="38" t="s">
        <v>325</v>
      </c>
      <c r="AK98" s="31" t="s">
        <v>325</v>
      </c>
      <c r="AL98" s="31" t="s">
        <v>325</v>
      </c>
      <c r="AM98" s="38" t="s">
        <v>325</v>
      </c>
      <c r="AN98" s="31" t="s">
        <v>325</v>
      </c>
      <c r="AO98" s="31" t="s">
        <v>325</v>
      </c>
      <c r="AP98" s="38" t="s">
        <v>325</v>
      </c>
      <c r="AQ98" s="31" t="s">
        <v>325</v>
      </c>
      <c r="AR98" s="31" t="s">
        <v>325</v>
      </c>
      <c r="AS98" s="38" t="s">
        <v>325</v>
      </c>
      <c r="AT98" s="38" t="s">
        <v>325</v>
      </c>
      <c r="AU98" s="38" t="s">
        <v>325</v>
      </c>
      <c r="AV98" s="36" t="s">
        <v>233</v>
      </c>
      <c r="AW98" s="25">
        <v>2010</v>
      </c>
      <c r="AX98" s="30" t="s">
        <v>325</v>
      </c>
      <c r="AY98" s="30" t="s">
        <v>143</v>
      </c>
      <c r="AZ98" s="30" t="s">
        <v>325</v>
      </c>
      <c r="BA98" s="30" t="s">
        <v>325</v>
      </c>
      <c r="BB98" s="36" t="s">
        <v>188</v>
      </c>
      <c r="BC98" s="30" t="s">
        <v>325</v>
      </c>
      <c r="BD98" s="25">
        <v>20</v>
      </c>
      <c r="BE98" s="36" t="s">
        <v>213</v>
      </c>
      <c r="BF98" s="30" t="s">
        <v>325</v>
      </c>
      <c r="BG98" s="25">
        <v>20</v>
      </c>
      <c r="BH98" s="36" t="s">
        <v>202</v>
      </c>
      <c r="BI98" s="25">
        <v>2009</v>
      </c>
      <c r="BJ98" s="25">
        <v>20</v>
      </c>
      <c r="BK98" s="36" t="s">
        <v>213</v>
      </c>
      <c r="BL98" s="30" t="s">
        <v>325</v>
      </c>
      <c r="BM98" s="30" t="s">
        <v>325</v>
      </c>
      <c r="BN98" s="86" t="s">
        <v>544</v>
      </c>
      <c r="BO98" s="30" t="s">
        <v>325</v>
      </c>
      <c r="BP98" s="30" t="s">
        <v>325</v>
      </c>
      <c r="BQ98" s="36" t="s">
        <v>187</v>
      </c>
      <c r="BR98" s="30" t="s">
        <v>325</v>
      </c>
      <c r="BS98" s="25">
        <v>20</v>
      </c>
      <c r="BT98" s="25" t="s">
        <v>539</v>
      </c>
      <c r="BU98" s="25"/>
      <c r="BV98" s="30" t="s">
        <v>325</v>
      </c>
      <c r="BW98" s="30" t="s">
        <v>325</v>
      </c>
      <c r="BX98" s="25" t="s">
        <v>122</v>
      </c>
      <c r="BY98" s="61">
        <v>93</v>
      </c>
    </row>
    <row r="99" spans="1:77" ht="24" customHeight="1">
      <c r="A99" s="27">
        <f t="shared" si="5"/>
        <v>88</v>
      </c>
      <c r="B99" s="106" t="s">
        <v>238</v>
      </c>
      <c r="C99" s="87" t="s">
        <v>258</v>
      </c>
      <c r="D99" s="25">
        <v>1982</v>
      </c>
      <c r="E99" s="25">
        <v>3</v>
      </c>
      <c r="F99" s="25">
        <v>120582</v>
      </c>
      <c r="G99" s="30" t="s">
        <v>343</v>
      </c>
      <c r="H99" s="207">
        <v>1276.5</v>
      </c>
      <c r="I99" s="207">
        <f>1180.2-2.2</f>
        <v>1178</v>
      </c>
      <c r="J99" s="190" t="s">
        <v>325</v>
      </c>
      <c r="K99" s="25">
        <v>24</v>
      </c>
      <c r="L99" s="32" t="s">
        <v>30</v>
      </c>
      <c r="M99" s="30" t="s">
        <v>325</v>
      </c>
      <c r="N99" s="26" t="s">
        <v>537</v>
      </c>
      <c r="O99" s="30" t="s">
        <v>325</v>
      </c>
      <c r="P99" s="26" t="s">
        <v>226</v>
      </c>
      <c r="Q99" s="26" t="s">
        <v>547</v>
      </c>
      <c r="R99" s="30" t="s">
        <v>325</v>
      </c>
      <c r="S99" s="30" t="s">
        <v>325</v>
      </c>
      <c r="T99" s="38" t="s">
        <v>143</v>
      </c>
      <c r="U99" s="38" t="s">
        <v>546</v>
      </c>
      <c r="V99" s="30" t="s">
        <v>325</v>
      </c>
      <c r="W99" s="30" t="s">
        <v>325</v>
      </c>
      <c r="X99" s="34" t="s">
        <v>89</v>
      </c>
      <c r="Y99" s="36" t="s">
        <v>547</v>
      </c>
      <c r="Z99" s="30" t="s">
        <v>325</v>
      </c>
      <c r="AA99" s="30" t="s">
        <v>325</v>
      </c>
      <c r="AB99" s="36" t="s">
        <v>231</v>
      </c>
      <c r="AC99" s="26" t="s">
        <v>547</v>
      </c>
      <c r="AD99" s="30" t="s">
        <v>325</v>
      </c>
      <c r="AE99" s="30" t="s">
        <v>325</v>
      </c>
      <c r="AF99" s="38" t="s">
        <v>143</v>
      </c>
      <c r="AG99" s="38" t="s">
        <v>546</v>
      </c>
      <c r="AH99" s="31" t="s">
        <v>325</v>
      </c>
      <c r="AI99" s="31" t="s">
        <v>325</v>
      </c>
      <c r="AJ99" s="38" t="s">
        <v>325</v>
      </c>
      <c r="AK99" s="31" t="s">
        <v>325</v>
      </c>
      <c r="AL99" s="31" t="s">
        <v>325</v>
      </c>
      <c r="AM99" s="38" t="s">
        <v>325</v>
      </c>
      <c r="AN99" s="31" t="s">
        <v>325</v>
      </c>
      <c r="AO99" s="31" t="s">
        <v>325</v>
      </c>
      <c r="AP99" s="38" t="s">
        <v>325</v>
      </c>
      <c r="AQ99" s="31" t="s">
        <v>325</v>
      </c>
      <c r="AR99" s="31" t="s">
        <v>325</v>
      </c>
      <c r="AS99" s="38" t="s">
        <v>325</v>
      </c>
      <c r="AT99" s="38" t="s">
        <v>325</v>
      </c>
      <c r="AU99" s="38" t="s">
        <v>325</v>
      </c>
      <c r="AV99" s="36" t="s">
        <v>235</v>
      </c>
      <c r="AW99" s="30" t="s">
        <v>325</v>
      </c>
      <c r="AX99" s="30" t="s">
        <v>325</v>
      </c>
      <c r="AY99" s="30" t="s">
        <v>143</v>
      </c>
      <c r="AZ99" s="30" t="s">
        <v>325</v>
      </c>
      <c r="BA99" s="30" t="s">
        <v>325</v>
      </c>
      <c r="BB99" s="36" t="s">
        <v>188</v>
      </c>
      <c r="BC99" s="30" t="s">
        <v>325</v>
      </c>
      <c r="BD99" s="25">
        <v>5</v>
      </c>
      <c r="BE99" s="36" t="s">
        <v>182</v>
      </c>
      <c r="BF99" s="30" t="s">
        <v>325</v>
      </c>
      <c r="BG99" s="25">
        <v>5</v>
      </c>
      <c r="BH99" s="36" t="s">
        <v>180</v>
      </c>
      <c r="BI99" s="30" t="s">
        <v>325</v>
      </c>
      <c r="BJ99" s="25">
        <v>5</v>
      </c>
      <c r="BK99" s="36" t="s">
        <v>182</v>
      </c>
      <c r="BL99" s="30" t="s">
        <v>325</v>
      </c>
      <c r="BM99" s="30" t="s">
        <v>325</v>
      </c>
      <c r="BN99" s="86" t="s">
        <v>544</v>
      </c>
      <c r="BO99" s="30" t="s">
        <v>325</v>
      </c>
      <c r="BP99" s="30" t="s">
        <v>325</v>
      </c>
      <c r="BQ99" s="36" t="s">
        <v>187</v>
      </c>
      <c r="BR99" s="30" t="s">
        <v>325</v>
      </c>
      <c r="BS99" s="30" t="s">
        <v>325</v>
      </c>
      <c r="BT99" s="30" t="s">
        <v>541</v>
      </c>
      <c r="BU99" s="30"/>
      <c r="BV99" s="30" t="s">
        <v>325</v>
      </c>
      <c r="BW99" s="30" t="s">
        <v>325</v>
      </c>
      <c r="BX99" s="25" t="s">
        <v>102</v>
      </c>
      <c r="BY99" s="61">
        <v>100</v>
      </c>
    </row>
    <row r="100" spans="1:77" ht="24" customHeight="1">
      <c r="A100" s="27">
        <f t="shared" si="5"/>
        <v>89</v>
      </c>
      <c r="B100" s="106" t="s">
        <v>238</v>
      </c>
      <c r="C100" s="88" t="s">
        <v>276</v>
      </c>
      <c r="D100" s="29">
        <v>1982</v>
      </c>
      <c r="E100" s="29">
        <v>3</v>
      </c>
      <c r="F100" s="30" t="s">
        <v>325</v>
      </c>
      <c r="G100" s="30" t="s">
        <v>358</v>
      </c>
      <c r="H100" s="207">
        <f>1252.08-7.2-0.3</f>
        <v>1244.58</v>
      </c>
      <c r="I100" s="208">
        <f>1165.2-7.2-0.3</f>
        <v>1157.7</v>
      </c>
      <c r="J100" s="192" t="s">
        <v>325</v>
      </c>
      <c r="K100" s="29">
        <v>24</v>
      </c>
      <c r="L100" s="32" t="s">
        <v>21</v>
      </c>
      <c r="M100" s="30" t="s">
        <v>325</v>
      </c>
      <c r="N100" s="26" t="s">
        <v>537</v>
      </c>
      <c r="O100" s="30" t="s">
        <v>325</v>
      </c>
      <c r="P100" s="26" t="s">
        <v>226</v>
      </c>
      <c r="Q100" s="26" t="s">
        <v>547</v>
      </c>
      <c r="R100" s="30" t="s">
        <v>325</v>
      </c>
      <c r="S100" s="30" t="s">
        <v>325</v>
      </c>
      <c r="T100" s="38" t="s">
        <v>143</v>
      </c>
      <c r="U100" s="38" t="s">
        <v>546</v>
      </c>
      <c r="V100" s="30" t="s">
        <v>325</v>
      </c>
      <c r="W100" s="30" t="s">
        <v>325</v>
      </c>
      <c r="X100" s="34" t="s">
        <v>89</v>
      </c>
      <c r="Y100" s="26" t="s">
        <v>547</v>
      </c>
      <c r="Z100" s="25">
        <v>2007</v>
      </c>
      <c r="AA100" s="30" t="s">
        <v>325</v>
      </c>
      <c r="AB100" s="36" t="s">
        <v>231</v>
      </c>
      <c r="AC100" s="26" t="s">
        <v>547</v>
      </c>
      <c r="AD100" s="30" t="s">
        <v>325</v>
      </c>
      <c r="AE100" s="30" t="s">
        <v>325</v>
      </c>
      <c r="AF100" s="38" t="s">
        <v>143</v>
      </c>
      <c r="AG100" s="38" t="s">
        <v>546</v>
      </c>
      <c r="AH100" s="31" t="s">
        <v>325</v>
      </c>
      <c r="AI100" s="31" t="s">
        <v>325</v>
      </c>
      <c r="AJ100" s="38" t="s">
        <v>325</v>
      </c>
      <c r="AK100" s="31" t="s">
        <v>325</v>
      </c>
      <c r="AL100" s="31" t="s">
        <v>325</v>
      </c>
      <c r="AM100" s="38" t="s">
        <v>325</v>
      </c>
      <c r="AN100" s="31" t="s">
        <v>325</v>
      </c>
      <c r="AO100" s="31" t="s">
        <v>325</v>
      </c>
      <c r="AP100" s="38" t="s">
        <v>325</v>
      </c>
      <c r="AQ100" s="31" t="s">
        <v>325</v>
      </c>
      <c r="AR100" s="31" t="s">
        <v>325</v>
      </c>
      <c r="AS100" s="38" t="s">
        <v>325</v>
      </c>
      <c r="AT100" s="38" t="s">
        <v>325</v>
      </c>
      <c r="AU100" s="38" t="s">
        <v>325</v>
      </c>
      <c r="AV100" s="36" t="s">
        <v>235</v>
      </c>
      <c r="AW100" s="30">
        <v>2007</v>
      </c>
      <c r="AX100" s="30" t="s">
        <v>325</v>
      </c>
      <c r="AY100" s="30" t="s">
        <v>143</v>
      </c>
      <c r="AZ100" s="30" t="s">
        <v>325</v>
      </c>
      <c r="BA100" s="30" t="s">
        <v>325</v>
      </c>
      <c r="BB100" s="36" t="s">
        <v>184</v>
      </c>
      <c r="BC100" s="30" t="s">
        <v>325</v>
      </c>
      <c r="BD100" s="25">
        <v>5</v>
      </c>
      <c r="BE100" s="36" t="s">
        <v>182</v>
      </c>
      <c r="BF100" s="30" t="s">
        <v>325</v>
      </c>
      <c r="BG100" s="25">
        <v>5</v>
      </c>
      <c r="BH100" s="36" t="s">
        <v>180</v>
      </c>
      <c r="BI100" s="30" t="s">
        <v>325</v>
      </c>
      <c r="BJ100" s="25">
        <v>5</v>
      </c>
      <c r="BK100" s="36" t="s">
        <v>182</v>
      </c>
      <c r="BL100" s="30" t="s">
        <v>325</v>
      </c>
      <c r="BM100" s="30" t="s">
        <v>325</v>
      </c>
      <c r="BN100" s="86" t="s">
        <v>544</v>
      </c>
      <c r="BO100" s="30" t="s">
        <v>325</v>
      </c>
      <c r="BP100" s="30" t="s">
        <v>325</v>
      </c>
      <c r="BQ100" s="36" t="s">
        <v>187</v>
      </c>
      <c r="BR100" s="30" t="s">
        <v>325</v>
      </c>
      <c r="BS100" s="30" t="s">
        <v>325</v>
      </c>
      <c r="BT100" s="30" t="s">
        <v>541</v>
      </c>
      <c r="BU100" s="30"/>
      <c r="BV100" s="30" t="s">
        <v>325</v>
      </c>
      <c r="BW100" s="30" t="s">
        <v>325</v>
      </c>
      <c r="BX100" s="25" t="s">
        <v>114</v>
      </c>
      <c r="BY100" s="61">
        <v>99</v>
      </c>
    </row>
    <row r="101" spans="1:77" ht="24" customHeight="1">
      <c r="A101" s="27">
        <f t="shared" si="5"/>
        <v>90</v>
      </c>
      <c r="B101" s="106" t="s">
        <v>238</v>
      </c>
      <c r="C101" s="93" t="s">
        <v>296</v>
      </c>
      <c r="D101" s="29">
        <v>1983</v>
      </c>
      <c r="E101" s="29">
        <v>2</v>
      </c>
      <c r="F101" s="29">
        <v>21083</v>
      </c>
      <c r="G101" s="30" t="s">
        <v>377</v>
      </c>
      <c r="H101" s="207">
        <f>1071.8+0.5-1.9</f>
        <v>1070.3999999999999</v>
      </c>
      <c r="I101" s="208">
        <f>928+0.5-1.9</f>
        <v>926.6</v>
      </c>
      <c r="J101" s="192" t="s">
        <v>325</v>
      </c>
      <c r="K101" s="29">
        <v>22</v>
      </c>
      <c r="L101" s="32" t="s">
        <v>23</v>
      </c>
      <c r="M101" s="30" t="s">
        <v>325</v>
      </c>
      <c r="N101" s="26" t="s">
        <v>537</v>
      </c>
      <c r="O101" s="30" t="s">
        <v>325</v>
      </c>
      <c r="P101" s="26" t="s">
        <v>226</v>
      </c>
      <c r="Q101" s="26" t="s">
        <v>547</v>
      </c>
      <c r="R101" s="25">
        <v>2011</v>
      </c>
      <c r="S101" s="30" t="s">
        <v>325</v>
      </c>
      <c r="T101" s="38" t="s">
        <v>143</v>
      </c>
      <c r="U101" s="38" t="s">
        <v>546</v>
      </c>
      <c r="V101" s="30" t="s">
        <v>325</v>
      </c>
      <c r="W101" s="30" t="s">
        <v>325</v>
      </c>
      <c r="X101" s="34" t="s">
        <v>89</v>
      </c>
      <c r="Y101" s="26" t="s">
        <v>547</v>
      </c>
      <c r="Z101" s="25">
        <v>2008</v>
      </c>
      <c r="AA101" s="30" t="s">
        <v>325</v>
      </c>
      <c r="AB101" s="36" t="s">
        <v>232</v>
      </c>
      <c r="AC101" s="26" t="s">
        <v>547</v>
      </c>
      <c r="AD101" s="25">
        <v>2006</v>
      </c>
      <c r="AE101" s="30" t="s">
        <v>325</v>
      </c>
      <c r="AF101" s="38" t="s">
        <v>226</v>
      </c>
      <c r="AG101" s="38" t="s">
        <v>143</v>
      </c>
      <c r="AH101" s="31" t="s">
        <v>325</v>
      </c>
      <c r="AI101" s="31" t="s">
        <v>325</v>
      </c>
      <c r="AJ101" s="38" t="s">
        <v>325</v>
      </c>
      <c r="AK101" s="31" t="s">
        <v>325</v>
      </c>
      <c r="AL101" s="31" t="s">
        <v>325</v>
      </c>
      <c r="AM101" s="38" t="s">
        <v>325</v>
      </c>
      <c r="AN101" s="31" t="s">
        <v>325</v>
      </c>
      <c r="AO101" s="31" t="s">
        <v>325</v>
      </c>
      <c r="AP101" s="38" t="s">
        <v>325</v>
      </c>
      <c r="AQ101" s="31" t="s">
        <v>325</v>
      </c>
      <c r="AR101" s="31" t="s">
        <v>325</v>
      </c>
      <c r="AS101" s="38" t="s">
        <v>325</v>
      </c>
      <c r="AT101" s="38" t="s">
        <v>325</v>
      </c>
      <c r="AU101" s="38" t="s">
        <v>325</v>
      </c>
      <c r="AV101" s="36" t="s">
        <v>235</v>
      </c>
      <c r="AW101" s="30">
        <v>2012</v>
      </c>
      <c r="AX101" s="30" t="s">
        <v>325</v>
      </c>
      <c r="AY101" s="30" t="s">
        <v>143</v>
      </c>
      <c r="AZ101" s="30" t="s">
        <v>325</v>
      </c>
      <c r="BA101" s="30" t="s">
        <v>325</v>
      </c>
      <c r="BB101" s="36" t="s">
        <v>196</v>
      </c>
      <c r="BC101" s="30" t="s">
        <v>325</v>
      </c>
      <c r="BD101" s="25">
        <v>5</v>
      </c>
      <c r="BE101" s="36" t="s">
        <v>215</v>
      </c>
      <c r="BF101" s="30" t="s">
        <v>325</v>
      </c>
      <c r="BG101" s="25">
        <v>5</v>
      </c>
      <c r="BH101" s="36" t="s">
        <v>180</v>
      </c>
      <c r="BI101" s="30" t="s">
        <v>325</v>
      </c>
      <c r="BJ101" s="25">
        <v>5</v>
      </c>
      <c r="BK101" s="36" t="s">
        <v>215</v>
      </c>
      <c r="BL101" s="30" t="s">
        <v>325</v>
      </c>
      <c r="BM101" s="30" t="s">
        <v>325</v>
      </c>
      <c r="BN101" s="86" t="s">
        <v>544</v>
      </c>
      <c r="BO101" s="30" t="s">
        <v>325</v>
      </c>
      <c r="BP101" s="30" t="s">
        <v>325</v>
      </c>
      <c r="BQ101" s="36" t="s">
        <v>143</v>
      </c>
      <c r="BR101" s="30" t="s">
        <v>325</v>
      </c>
      <c r="BS101" s="30" t="s">
        <v>325</v>
      </c>
      <c r="BT101" s="30" t="s">
        <v>143</v>
      </c>
      <c r="BU101" s="30"/>
      <c r="BV101" s="30" t="s">
        <v>325</v>
      </c>
      <c r="BW101" s="30" t="s">
        <v>325</v>
      </c>
      <c r="BX101" s="25" t="s">
        <v>114</v>
      </c>
      <c r="BY101" s="61">
        <v>100</v>
      </c>
    </row>
    <row r="102" spans="1:77" ht="24" customHeight="1">
      <c r="A102" s="27">
        <f t="shared" si="5"/>
        <v>91</v>
      </c>
      <c r="B102" s="106" t="s">
        <v>238</v>
      </c>
      <c r="C102" s="34" t="s">
        <v>433</v>
      </c>
      <c r="D102" s="32">
        <v>1982</v>
      </c>
      <c r="E102" s="32">
        <v>2</v>
      </c>
      <c r="F102" s="30" t="s">
        <v>325</v>
      </c>
      <c r="G102" s="30" t="s">
        <v>5</v>
      </c>
      <c r="H102" s="209">
        <v>704.6</v>
      </c>
      <c r="I102" s="209">
        <v>646.8</v>
      </c>
      <c r="J102" s="190" t="s">
        <v>325</v>
      </c>
      <c r="K102" s="32">
        <v>12</v>
      </c>
      <c r="L102" s="32" t="s">
        <v>73</v>
      </c>
      <c r="M102" s="30" t="s">
        <v>325</v>
      </c>
      <c r="N102" s="26" t="s">
        <v>537</v>
      </c>
      <c r="O102" s="30" t="s">
        <v>325</v>
      </c>
      <c r="P102" s="26" t="s">
        <v>226</v>
      </c>
      <c r="Q102" s="38" t="s">
        <v>547</v>
      </c>
      <c r="R102" s="197" t="s">
        <v>325</v>
      </c>
      <c r="S102" s="30" t="s">
        <v>325</v>
      </c>
      <c r="T102" s="38" t="s">
        <v>143</v>
      </c>
      <c r="U102" s="38" t="s">
        <v>546</v>
      </c>
      <c r="V102" s="30" t="s">
        <v>325</v>
      </c>
      <c r="W102" s="30" t="s">
        <v>325</v>
      </c>
      <c r="X102" s="34" t="s">
        <v>89</v>
      </c>
      <c r="Y102" s="38" t="s">
        <v>143</v>
      </c>
      <c r="Z102" s="30" t="s">
        <v>325</v>
      </c>
      <c r="AA102" s="30" t="s">
        <v>325</v>
      </c>
      <c r="AB102" s="36" t="s">
        <v>232</v>
      </c>
      <c r="AC102" s="26" t="s">
        <v>547</v>
      </c>
      <c r="AD102" s="30" t="s">
        <v>325</v>
      </c>
      <c r="AE102" s="30" t="s">
        <v>325</v>
      </c>
      <c r="AF102" s="38" t="s">
        <v>143</v>
      </c>
      <c r="AG102" s="38" t="s">
        <v>546</v>
      </c>
      <c r="AH102" s="31" t="s">
        <v>325</v>
      </c>
      <c r="AI102" s="31" t="s">
        <v>325</v>
      </c>
      <c r="AJ102" s="38" t="s">
        <v>325</v>
      </c>
      <c r="AK102" s="31" t="s">
        <v>325</v>
      </c>
      <c r="AL102" s="31" t="s">
        <v>325</v>
      </c>
      <c r="AM102" s="38" t="s">
        <v>325</v>
      </c>
      <c r="AN102" s="31" t="s">
        <v>325</v>
      </c>
      <c r="AO102" s="31" t="s">
        <v>325</v>
      </c>
      <c r="AP102" s="38" t="s">
        <v>325</v>
      </c>
      <c r="AQ102" s="31" t="s">
        <v>325</v>
      </c>
      <c r="AR102" s="31" t="s">
        <v>325</v>
      </c>
      <c r="AS102" s="38" t="s">
        <v>325</v>
      </c>
      <c r="AT102" s="38" t="s">
        <v>325</v>
      </c>
      <c r="AU102" s="38" t="s">
        <v>325</v>
      </c>
      <c r="AV102" s="36" t="s">
        <v>235</v>
      </c>
      <c r="AW102" s="30" t="s">
        <v>325</v>
      </c>
      <c r="AX102" s="30" t="s">
        <v>325</v>
      </c>
      <c r="AY102" s="30" t="s">
        <v>143</v>
      </c>
      <c r="AZ102" s="30" t="s">
        <v>325</v>
      </c>
      <c r="BA102" s="30" t="s">
        <v>325</v>
      </c>
      <c r="BB102" s="38" t="s">
        <v>196</v>
      </c>
      <c r="BC102" s="30" t="s">
        <v>325</v>
      </c>
      <c r="BD102" s="32">
        <v>5</v>
      </c>
      <c r="BE102" s="26" t="s">
        <v>186</v>
      </c>
      <c r="BF102" s="30" t="s">
        <v>325</v>
      </c>
      <c r="BG102" s="32">
        <v>5</v>
      </c>
      <c r="BH102" s="26" t="s">
        <v>180</v>
      </c>
      <c r="BI102" s="30" t="s">
        <v>325</v>
      </c>
      <c r="BJ102" s="32">
        <v>5</v>
      </c>
      <c r="BK102" s="26" t="s">
        <v>186</v>
      </c>
      <c r="BL102" s="30" t="s">
        <v>325</v>
      </c>
      <c r="BM102" s="30" t="s">
        <v>325</v>
      </c>
      <c r="BN102" s="86" t="s">
        <v>544</v>
      </c>
      <c r="BO102" s="30" t="s">
        <v>325</v>
      </c>
      <c r="BP102" s="30" t="s">
        <v>325</v>
      </c>
      <c r="BQ102" s="26" t="s">
        <v>220</v>
      </c>
      <c r="BR102" s="30" t="s">
        <v>325</v>
      </c>
      <c r="BS102" s="32">
        <v>5</v>
      </c>
      <c r="BT102" s="32" t="s">
        <v>143</v>
      </c>
      <c r="BU102" s="32"/>
      <c r="BV102" s="30" t="s">
        <v>325</v>
      </c>
      <c r="BW102" s="30" t="s">
        <v>325</v>
      </c>
      <c r="BX102" s="94" t="s">
        <v>114</v>
      </c>
      <c r="BY102" s="63">
        <v>64</v>
      </c>
    </row>
    <row r="103" spans="1:77" ht="24" customHeight="1">
      <c r="A103" s="27">
        <f t="shared" si="5"/>
        <v>92</v>
      </c>
      <c r="B103" s="106" t="s">
        <v>238</v>
      </c>
      <c r="C103" s="88" t="s">
        <v>277</v>
      </c>
      <c r="D103" s="29">
        <v>1983</v>
      </c>
      <c r="E103" s="29">
        <v>3</v>
      </c>
      <c r="F103" s="29">
        <v>365</v>
      </c>
      <c r="G103" s="30" t="s">
        <v>359</v>
      </c>
      <c r="H103" s="207">
        <v>1288.1</v>
      </c>
      <c r="I103" s="208">
        <v>1197.3</v>
      </c>
      <c r="J103" s="192" t="s">
        <v>325</v>
      </c>
      <c r="K103" s="29">
        <v>24</v>
      </c>
      <c r="L103" s="32" t="s">
        <v>20</v>
      </c>
      <c r="M103" s="30" t="s">
        <v>325</v>
      </c>
      <c r="N103" s="26" t="s">
        <v>537</v>
      </c>
      <c r="O103" s="30" t="s">
        <v>325</v>
      </c>
      <c r="P103" s="26" t="s">
        <v>226</v>
      </c>
      <c r="Q103" s="26" t="s">
        <v>547</v>
      </c>
      <c r="R103" s="30" t="s">
        <v>325</v>
      </c>
      <c r="S103" s="30" t="s">
        <v>325</v>
      </c>
      <c r="T103" s="38" t="s">
        <v>143</v>
      </c>
      <c r="U103" s="38" t="s">
        <v>546</v>
      </c>
      <c r="V103" s="30" t="s">
        <v>325</v>
      </c>
      <c r="W103" s="30" t="s">
        <v>325</v>
      </c>
      <c r="X103" s="34" t="s">
        <v>89</v>
      </c>
      <c r="Y103" s="36" t="s">
        <v>547</v>
      </c>
      <c r="Z103" s="25">
        <v>2010</v>
      </c>
      <c r="AA103" s="30" t="s">
        <v>325</v>
      </c>
      <c r="AB103" s="36" t="s">
        <v>231</v>
      </c>
      <c r="AC103" s="26" t="s">
        <v>547</v>
      </c>
      <c r="AD103" s="25">
        <v>2006</v>
      </c>
      <c r="AE103" s="30" t="s">
        <v>325</v>
      </c>
      <c r="AF103" s="38" t="s">
        <v>143</v>
      </c>
      <c r="AG103" s="38" t="s">
        <v>546</v>
      </c>
      <c r="AH103" s="31" t="s">
        <v>325</v>
      </c>
      <c r="AI103" s="31" t="s">
        <v>325</v>
      </c>
      <c r="AJ103" s="38" t="s">
        <v>325</v>
      </c>
      <c r="AK103" s="31" t="s">
        <v>325</v>
      </c>
      <c r="AL103" s="31" t="s">
        <v>325</v>
      </c>
      <c r="AM103" s="38" t="s">
        <v>325</v>
      </c>
      <c r="AN103" s="31" t="s">
        <v>325</v>
      </c>
      <c r="AO103" s="31" t="s">
        <v>325</v>
      </c>
      <c r="AP103" s="38" t="s">
        <v>325</v>
      </c>
      <c r="AQ103" s="31" t="s">
        <v>325</v>
      </c>
      <c r="AR103" s="31" t="s">
        <v>325</v>
      </c>
      <c r="AS103" s="38" t="s">
        <v>325</v>
      </c>
      <c r="AT103" s="38" t="s">
        <v>325</v>
      </c>
      <c r="AU103" s="38" t="s">
        <v>325</v>
      </c>
      <c r="AV103" s="36" t="s">
        <v>235</v>
      </c>
      <c r="AW103" s="30">
        <v>2010</v>
      </c>
      <c r="AX103" s="30" t="s">
        <v>325</v>
      </c>
      <c r="AY103" s="30" t="s">
        <v>143</v>
      </c>
      <c r="AZ103" s="30" t="s">
        <v>325</v>
      </c>
      <c r="BA103" s="30" t="s">
        <v>325</v>
      </c>
      <c r="BB103" s="36" t="s">
        <v>184</v>
      </c>
      <c r="BC103" s="30" t="s">
        <v>325</v>
      </c>
      <c r="BD103" s="30" t="s">
        <v>325</v>
      </c>
      <c r="BE103" s="36" t="s">
        <v>203</v>
      </c>
      <c r="BF103" s="30" t="s">
        <v>325</v>
      </c>
      <c r="BG103" s="30" t="s">
        <v>325</v>
      </c>
      <c r="BH103" s="36" t="s">
        <v>180</v>
      </c>
      <c r="BI103" s="30" t="s">
        <v>325</v>
      </c>
      <c r="BJ103" s="30" t="s">
        <v>325</v>
      </c>
      <c r="BK103" s="36" t="s">
        <v>203</v>
      </c>
      <c r="BL103" s="30" t="s">
        <v>325</v>
      </c>
      <c r="BM103" s="30" t="s">
        <v>325</v>
      </c>
      <c r="BN103" s="86" t="s">
        <v>544</v>
      </c>
      <c r="BO103" s="30" t="s">
        <v>325</v>
      </c>
      <c r="BP103" s="30" t="s">
        <v>325</v>
      </c>
      <c r="BQ103" s="36" t="s">
        <v>187</v>
      </c>
      <c r="BR103" s="30" t="s">
        <v>325</v>
      </c>
      <c r="BS103" s="30" t="s">
        <v>325</v>
      </c>
      <c r="BT103" s="30" t="s">
        <v>143</v>
      </c>
      <c r="BU103" s="30"/>
      <c r="BV103" s="30" t="s">
        <v>325</v>
      </c>
      <c r="BW103" s="30" t="s">
        <v>325</v>
      </c>
      <c r="BX103" s="25" t="s">
        <v>115</v>
      </c>
      <c r="BY103" s="61">
        <v>92</v>
      </c>
    </row>
    <row r="104" spans="1:77" ht="24" customHeight="1">
      <c r="A104" s="27">
        <f t="shared" si="5"/>
        <v>93</v>
      </c>
      <c r="B104" s="106" t="s">
        <v>238</v>
      </c>
      <c r="C104" s="87" t="s">
        <v>262</v>
      </c>
      <c r="D104" s="25">
        <v>1983</v>
      </c>
      <c r="E104" s="25">
        <v>3</v>
      </c>
      <c r="F104" s="30" t="s">
        <v>325</v>
      </c>
      <c r="G104" s="30" t="s">
        <v>348</v>
      </c>
      <c r="H104" s="207">
        <v>1606.9</v>
      </c>
      <c r="I104" s="207">
        <v>1502.5</v>
      </c>
      <c r="J104" s="190" t="s">
        <v>325</v>
      </c>
      <c r="K104" s="25">
        <v>27</v>
      </c>
      <c r="L104" s="32" t="s">
        <v>23</v>
      </c>
      <c r="M104" s="30" t="s">
        <v>325</v>
      </c>
      <c r="N104" s="26" t="s">
        <v>537</v>
      </c>
      <c r="O104" s="30" t="s">
        <v>325</v>
      </c>
      <c r="P104" s="26" t="s">
        <v>226</v>
      </c>
      <c r="Q104" s="26" t="s">
        <v>547</v>
      </c>
      <c r="R104" s="25">
        <v>2008</v>
      </c>
      <c r="S104" s="30" t="s">
        <v>325</v>
      </c>
      <c r="T104" s="38" t="s">
        <v>143</v>
      </c>
      <c r="U104" s="38" t="s">
        <v>546</v>
      </c>
      <c r="V104" s="30" t="s">
        <v>325</v>
      </c>
      <c r="W104" s="30" t="s">
        <v>325</v>
      </c>
      <c r="X104" s="34" t="s">
        <v>89</v>
      </c>
      <c r="Y104" s="26" t="s">
        <v>547</v>
      </c>
      <c r="Z104" s="25">
        <v>2008</v>
      </c>
      <c r="AA104" s="30" t="s">
        <v>325</v>
      </c>
      <c r="AB104" s="36" t="s">
        <v>231</v>
      </c>
      <c r="AC104" s="26" t="s">
        <v>547</v>
      </c>
      <c r="AD104" s="25">
        <v>2011</v>
      </c>
      <c r="AE104" s="30" t="s">
        <v>325</v>
      </c>
      <c r="AF104" s="38" t="s">
        <v>143</v>
      </c>
      <c r="AG104" s="38" t="s">
        <v>546</v>
      </c>
      <c r="AH104" s="31" t="s">
        <v>325</v>
      </c>
      <c r="AI104" s="31" t="s">
        <v>325</v>
      </c>
      <c r="AJ104" s="38" t="s">
        <v>325</v>
      </c>
      <c r="AK104" s="31" t="s">
        <v>325</v>
      </c>
      <c r="AL104" s="31" t="s">
        <v>325</v>
      </c>
      <c r="AM104" s="38" t="s">
        <v>325</v>
      </c>
      <c r="AN104" s="31" t="s">
        <v>325</v>
      </c>
      <c r="AO104" s="31" t="s">
        <v>325</v>
      </c>
      <c r="AP104" s="38" t="s">
        <v>325</v>
      </c>
      <c r="AQ104" s="31" t="s">
        <v>325</v>
      </c>
      <c r="AR104" s="31" t="s">
        <v>325</v>
      </c>
      <c r="AS104" s="38" t="s">
        <v>325</v>
      </c>
      <c r="AT104" s="38" t="s">
        <v>325</v>
      </c>
      <c r="AU104" s="38" t="s">
        <v>325</v>
      </c>
      <c r="AV104" s="36" t="s">
        <v>235</v>
      </c>
      <c r="AW104" s="25">
        <v>2008</v>
      </c>
      <c r="AX104" s="30" t="s">
        <v>325</v>
      </c>
      <c r="AY104" s="30" t="s">
        <v>143</v>
      </c>
      <c r="AZ104" s="30" t="s">
        <v>325</v>
      </c>
      <c r="BA104" s="30" t="s">
        <v>325</v>
      </c>
      <c r="BB104" s="36" t="s">
        <v>196</v>
      </c>
      <c r="BC104" s="30" t="s">
        <v>325</v>
      </c>
      <c r="BD104" s="25">
        <v>5</v>
      </c>
      <c r="BE104" s="36" t="s">
        <v>182</v>
      </c>
      <c r="BF104" s="30" t="s">
        <v>325</v>
      </c>
      <c r="BG104" s="25">
        <v>5</v>
      </c>
      <c r="BH104" s="36" t="s">
        <v>180</v>
      </c>
      <c r="BI104" s="30" t="s">
        <v>325</v>
      </c>
      <c r="BJ104" s="25">
        <v>5</v>
      </c>
      <c r="BK104" s="36" t="s">
        <v>182</v>
      </c>
      <c r="BL104" s="30" t="s">
        <v>325</v>
      </c>
      <c r="BM104" s="30" t="s">
        <v>325</v>
      </c>
      <c r="BN104" s="86" t="s">
        <v>544</v>
      </c>
      <c r="BO104" s="30" t="s">
        <v>325</v>
      </c>
      <c r="BP104" s="30" t="s">
        <v>325</v>
      </c>
      <c r="BQ104" s="36" t="s">
        <v>143</v>
      </c>
      <c r="BR104" s="30" t="s">
        <v>325</v>
      </c>
      <c r="BS104" s="30" t="s">
        <v>325</v>
      </c>
      <c r="BT104" s="30" t="s">
        <v>143</v>
      </c>
      <c r="BU104" s="30"/>
      <c r="BV104" s="30" t="s">
        <v>325</v>
      </c>
      <c r="BW104" s="30" t="s">
        <v>325</v>
      </c>
      <c r="BX104" s="25" t="s">
        <v>325</v>
      </c>
      <c r="BY104" s="61">
        <v>97</v>
      </c>
    </row>
    <row r="105" spans="1:77" ht="24" customHeight="1">
      <c r="A105" s="27">
        <f t="shared" si="5"/>
        <v>94</v>
      </c>
      <c r="B105" s="106" t="s">
        <v>238</v>
      </c>
      <c r="C105" s="89" t="s">
        <v>275</v>
      </c>
      <c r="D105" s="28">
        <v>1984</v>
      </c>
      <c r="E105" s="28">
        <v>3</v>
      </c>
      <c r="F105" s="30" t="s">
        <v>325</v>
      </c>
      <c r="G105" s="30" t="s">
        <v>357</v>
      </c>
      <c r="H105" s="207">
        <f>1477.9-1.1</f>
        <v>1476.8000000000002</v>
      </c>
      <c r="I105" s="210">
        <f>1354.6-1.1</f>
        <v>1353.5</v>
      </c>
      <c r="J105" s="194" t="s">
        <v>325</v>
      </c>
      <c r="K105" s="28">
        <v>28</v>
      </c>
      <c r="L105" s="32" t="s">
        <v>34</v>
      </c>
      <c r="M105" s="30" t="s">
        <v>325</v>
      </c>
      <c r="N105" s="26" t="s">
        <v>537</v>
      </c>
      <c r="O105" s="30" t="s">
        <v>325</v>
      </c>
      <c r="P105" s="26" t="s">
        <v>226</v>
      </c>
      <c r="Q105" s="26" t="s">
        <v>547</v>
      </c>
      <c r="R105" s="30" t="s">
        <v>325</v>
      </c>
      <c r="S105" s="30" t="s">
        <v>325</v>
      </c>
      <c r="T105" s="38" t="s">
        <v>143</v>
      </c>
      <c r="U105" s="38" t="s">
        <v>546</v>
      </c>
      <c r="V105" s="30" t="s">
        <v>325</v>
      </c>
      <c r="W105" s="30" t="s">
        <v>325</v>
      </c>
      <c r="X105" s="34" t="s">
        <v>89</v>
      </c>
      <c r="Y105" s="26" t="s">
        <v>547</v>
      </c>
      <c r="Z105" s="25">
        <v>2005</v>
      </c>
      <c r="AA105" s="30" t="s">
        <v>325</v>
      </c>
      <c r="AB105" s="36" t="s">
        <v>231</v>
      </c>
      <c r="AC105" s="26" t="s">
        <v>547</v>
      </c>
      <c r="AD105" s="30" t="s">
        <v>325</v>
      </c>
      <c r="AE105" s="30" t="s">
        <v>325</v>
      </c>
      <c r="AF105" s="38" t="s">
        <v>143</v>
      </c>
      <c r="AG105" s="38" t="s">
        <v>546</v>
      </c>
      <c r="AH105" s="31" t="s">
        <v>325</v>
      </c>
      <c r="AI105" s="31" t="s">
        <v>325</v>
      </c>
      <c r="AJ105" s="38" t="s">
        <v>325</v>
      </c>
      <c r="AK105" s="31" t="s">
        <v>325</v>
      </c>
      <c r="AL105" s="31" t="s">
        <v>325</v>
      </c>
      <c r="AM105" s="38" t="s">
        <v>325</v>
      </c>
      <c r="AN105" s="31" t="s">
        <v>325</v>
      </c>
      <c r="AO105" s="31" t="s">
        <v>325</v>
      </c>
      <c r="AP105" s="38" t="s">
        <v>325</v>
      </c>
      <c r="AQ105" s="31" t="s">
        <v>325</v>
      </c>
      <c r="AR105" s="31" t="s">
        <v>325</v>
      </c>
      <c r="AS105" s="38" t="s">
        <v>325</v>
      </c>
      <c r="AT105" s="38" t="s">
        <v>325</v>
      </c>
      <c r="AU105" s="38" t="s">
        <v>325</v>
      </c>
      <c r="AV105" s="36" t="s">
        <v>235</v>
      </c>
      <c r="AW105" s="30">
        <v>2013</v>
      </c>
      <c r="AX105" s="30" t="s">
        <v>325</v>
      </c>
      <c r="AY105" s="30" t="s">
        <v>143</v>
      </c>
      <c r="AZ105" s="30" t="s">
        <v>325</v>
      </c>
      <c r="BA105" s="30" t="s">
        <v>325</v>
      </c>
      <c r="BB105" s="36" t="s">
        <v>184</v>
      </c>
      <c r="BC105" s="30" t="s">
        <v>325</v>
      </c>
      <c r="BD105" s="25">
        <v>5</v>
      </c>
      <c r="BE105" s="36" t="s">
        <v>201</v>
      </c>
      <c r="BF105" s="30" t="s">
        <v>325</v>
      </c>
      <c r="BG105" s="25">
        <v>5</v>
      </c>
      <c r="BH105" s="36" t="s">
        <v>202</v>
      </c>
      <c r="BI105" s="30" t="s">
        <v>325</v>
      </c>
      <c r="BJ105" s="25">
        <v>5</v>
      </c>
      <c r="BK105" s="36" t="s">
        <v>201</v>
      </c>
      <c r="BL105" s="30" t="s">
        <v>325</v>
      </c>
      <c r="BM105" s="30" t="s">
        <v>325</v>
      </c>
      <c r="BN105" s="86" t="s">
        <v>544</v>
      </c>
      <c r="BO105" s="30" t="s">
        <v>325</v>
      </c>
      <c r="BP105" s="30" t="s">
        <v>325</v>
      </c>
      <c r="BQ105" s="26" t="s">
        <v>220</v>
      </c>
      <c r="BR105" s="30" t="s">
        <v>325</v>
      </c>
      <c r="BS105" s="25">
        <v>5</v>
      </c>
      <c r="BT105" s="25" t="s">
        <v>539</v>
      </c>
      <c r="BU105" s="25"/>
      <c r="BV105" s="30" t="s">
        <v>325</v>
      </c>
      <c r="BW105" s="30" t="s">
        <v>325</v>
      </c>
      <c r="BX105" s="25" t="s">
        <v>113</v>
      </c>
      <c r="BY105" s="61">
        <v>105</v>
      </c>
    </row>
    <row r="106" spans="1:77" ht="24" customHeight="1">
      <c r="A106" s="27">
        <f aca="true" t="shared" si="6" ref="A106:A137">A105+1</f>
        <v>95</v>
      </c>
      <c r="B106" s="106" t="s">
        <v>238</v>
      </c>
      <c r="C106" s="88" t="s">
        <v>286</v>
      </c>
      <c r="D106" s="28">
        <v>1984</v>
      </c>
      <c r="E106" s="28">
        <v>3</v>
      </c>
      <c r="F106" s="28">
        <v>141760</v>
      </c>
      <c r="G106" s="30" t="s">
        <v>367</v>
      </c>
      <c r="H106" s="207">
        <v>1929</v>
      </c>
      <c r="I106" s="210">
        <v>1782.6</v>
      </c>
      <c r="J106" s="194" t="s">
        <v>325</v>
      </c>
      <c r="K106" s="28">
        <v>36</v>
      </c>
      <c r="L106" s="32" t="s">
        <v>20</v>
      </c>
      <c r="M106" s="30" t="s">
        <v>325</v>
      </c>
      <c r="N106" s="26" t="s">
        <v>537</v>
      </c>
      <c r="O106" s="30" t="s">
        <v>325</v>
      </c>
      <c r="P106" s="26" t="s">
        <v>226</v>
      </c>
      <c r="Q106" s="26" t="s">
        <v>547</v>
      </c>
      <c r="R106" s="25">
        <v>2006</v>
      </c>
      <c r="S106" s="30" t="s">
        <v>325</v>
      </c>
      <c r="T106" s="38" t="s">
        <v>143</v>
      </c>
      <c r="U106" s="38" t="s">
        <v>546</v>
      </c>
      <c r="V106" s="30" t="s">
        <v>325</v>
      </c>
      <c r="W106" s="30" t="s">
        <v>325</v>
      </c>
      <c r="X106" s="34" t="s">
        <v>89</v>
      </c>
      <c r="Y106" s="36" t="s">
        <v>547</v>
      </c>
      <c r="Z106" s="25">
        <v>2009</v>
      </c>
      <c r="AA106" s="30" t="s">
        <v>325</v>
      </c>
      <c r="AB106" s="36" t="s">
        <v>231</v>
      </c>
      <c r="AC106" s="26" t="s">
        <v>547</v>
      </c>
      <c r="AD106" s="30" t="s">
        <v>325</v>
      </c>
      <c r="AE106" s="30" t="s">
        <v>325</v>
      </c>
      <c r="AF106" s="38" t="s">
        <v>143</v>
      </c>
      <c r="AG106" s="38" t="s">
        <v>546</v>
      </c>
      <c r="AH106" s="31" t="s">
        <v>325</v>
      </c>
      <c r="AI106" s="31" t="s">
        <v>325</v>
      </c>
      <c r="AJ106" s="38" t="s">
        <v>325</v>
      </c>
      <c r="AK106" s="31" t="s">
        <v>325</v>
      </c>
      <c r="AL106" s="31" t="s">
        <v>325</v>
      </c>
      <c r="AM106" s="38" t="s">
        <v>325</v>
      </c>
      <c r="AN106" s="31" t="s">
        <v>325</v>
      </c>
      <c r="AO106" s="31" t="s">
        <v>325</v>
      </c>
      <c r="AP106" s="38" t="s">
        <v>325</v>
      </c>
      <c r="AQ106" s="31" t="s">
        <v>325</v>
      </c>
      <c r="AR106" s="31" t="s">
        <v>325</v>
      </c>
      <c r="AS106" s="38" t="s">
        <v>325</v>
      </c>
      <c r="AT106" s="38" t="s">
        <v>325</v>
      </c>
      <c r="AU106" s="38" t="s">
        <v>325</v>
      </c>
      <c r="AV106" s="36" t="s">
        <v>235</v>
      </c>
      <c r="AW106" s="30" t="s">
        <v>325</v>
      </c>
      <c r="AX106" s="30" t="s">
        <v>325</v>
      </c>
      <c r="AY106" s="30" t="s">
        <v>143</v>
      </c>
      <c r="AZ106" s="30" t="s">
        <v>325</v>
      </c>
      <c r="BA106" s="30" t="s">
        <v>325</v>
      </c>
      <c r="BB106" s="36" t="s">
        <v>178</v>
      </c>
      <c r="BC106" s="30" t="s">
        <v>325</v>
      </c>
      <c r="BD106" s="25">
        <v>5</v>
      </c>
      <c r="BE106" s="36" t="s">
        <v>182</v>
      </c>
      <c r="BF106" s="30" t="s">
        <v>325</v>
      </c>
      <c r="BG106" s="25">
        <v>5</v>
      </c>
      <c r="BH106" s="36" t="s">
        <v>180</v>
      </c>
      <c r="BI106" s="25">
        <v>2013</v>
      </c>
      <c r="BJ106" s="30" t="s">
        <v>325</v>
      </c>
      <c r="BK106" s="36" t="s">
        <v>182</v>
      </c>
      <c r="BL106" s="30" t="s">
        <v>325</v>
      </c>
      <c r="BM106" s="30" t="s">
        <v>325</v>
      </c>
      <c r="BN106" s="86" t="s">
        <v>544</v>
      </c>
      <c r="BO106" s="30" t="s">
        <v>325</v>
      </c>
      <c r="BP106" s="30" t="s">
        <v>325</v>
      </c>
      <c r="BQ106" s="36" t="s">
        <v>143</v>
      </c>
      <c r="BR106" s="30" t="s">
        <v>325</v>
      </c>
      <c r="BS106" s="30" t="s">
        <v>325</v>
      </c>
      <c r="BT106" s="30" t="s">
        <v>143</v>
      </c>
      <c r="BU106" s="30"/>
      <c r="BV106" s="30" t="s">
        <v>325</v>
      </c>
      <c r="BW106" s="30" t="s">
        <v>325</v>
      </c>
      <c r="BX106" s="25" t="s">
        <v>113</v>
      </c>
      <c r="BY106" s="61">
        <v>98</v>
      </c>
    </row>
    <row r="107" spans="1:77" ht="24" customHeight="1">
      <c r="A107" s="27">
        <f t="shared" si="6"/>
        <v>96</v>
      </c>
      <c r="B107" s="106" t="s">
        <v>238</v>
      </c>
      <c r="C107" s="34" t="s">
        <v>434</v>
      </c>
      <c r="D107" s="32">
        <v>1984</v>
      </c>
      <c r="E107" s="32">
        <v>2</v>
      </c>
      <c r="F107" s="30" t="s">
        <v>325</v>
      </c>
      <c r="G107" s="30" t="s">
        <v>7</v>
      </c>
      <c r="H107" s="209">
        <f>651.7-1.8</f>
        <v>649.9000000000001</v>
      </c>
      <c r="I107" s="209">
        <f>530.6-1.7</f>
        <v>528.9</v>
      </c>
      <c r="J107" s="190">
        <f>65.1</f>
        <v>65.1</v>
      </c>
      <c r="K107" s="32">
        <v>11</v>
      </c>
      <c r="L107" s="32" t="s">
        <v>74</v>
      </c>
      <c r="M107" s="30" t="s">
        <v>325</v>
      </c>
      <c r="N107" s="26" t="s">
        <v>537</v>
      </c>
      <c r="O107" s="30" t="s">
        <v>325</v>
      </c>
      <c r="P107" s="26" t="s">
        <v>226</v>
      </c>
      <c r="Q107" s="38" t="s">
        <v>547</v>
      </c>
      <c r="R107" s="197" t="s">
        <v>325</v>
      </c>
      <c r="S107" s="30" t="s">
        <v>325</v>
      </c>
      <c r="T107" s="38" t="s">
        <v>143</v>
      </c>
      <c r="U107" s="38" t="s">
        <v>546</v>
      </c>
      <c r="V107" s="30" t="s">
        <v>325</v>
      </c>
      <c r="W107" s="30" t="s">
        <v>325</v>
      </c>
      <c r="X107" s="34" t="s">
        <v>89</v>
      </c>
      <c r="Y107" s="38" t="s">
        <v>143</v>
      </c>
      <c r="Z107" s="30" t="s">
        <v>325</v>
      </c>
      <c r="AA107" s="30" t="s">
        <v>325</v>
      </c>
      <c r="AB107" s="36" t="s">
        <v>232</v>
      </c>
      <c r="AC107" s="26" t="s">
        <v>547</v>
      </c>
      <c r="AD107" s="30" t="s">
        <v>325</v>
      </c>
      <c r="AE107" s="30" t="s">
        <v>325</v>
      </c>
      <c r="AF107" s="38" t="s">
        <v>143</v>
      </c>
      <c r="AG107" s="38" t="s">
        <v>546</v>
      </c>
      <c r="AH107" s="31" t="s">
        <v>325</v>
      </c>
      <c r="AI107" s="31" t="s">
        <v>325</v>
      </c>
      <c r="AJ107" s="38" t="s">
        <v>325</v>
      </c>
      <c r="AK107" s="31" t="s">
        <v>325</v>
      </c>
      <c r="AL107" s="31" t="s">
        <v>325</v>
      </c>
      <c r="AM107" s="38" t="s">
        <v>325</v>
      </c>
      <c r="AN107" s="31" t="s">
        <v>325</v>
      </c>
      <c r="AO107" s="31" t="s">
        <v>325</v>
      </c>
      <c r="AP107" s="38" t="s">
        <v>325</v>
      </c>
      <c r="AQ107" s="31" t="s">
        <v>325</v>
      </c>
      <c r="AR107" s="31" t="s">
        <v>325</v>
      </c>
      <c r="AS107" s="38" t="s">
        <v>325</v>
      </c>
      <c r="AT107" s="38" t="s">
        <v>325</v>
      </c>
      <c r="AU107" s="38" t="s">
        <v>325</v>
      </c>
      <c r="AV107" s="36" t="s">
        <v>235</v>
      </c>
      <c r="AW107" s="30" t="s">
        <v>325</v>
      </c>
      <c r="AX107" s="30" t="s">
        <v>325</v>
      </c>
      <c r="AY107" s="30" t="s">
        <v>143</v>
      </c>
      <c r="AZ107" s="30" t="s">
        <v>325</v>
      </c>
      <c r="BA107" s="30" t="s">
        <v>325</v>
      </c>
      <c r="BB107" s="38" t="s">
        <v>196</v>
      </c>
      <c r="BC107" s="30" t="s">
        <v>325</v>
      </c>
      <c r="BD107" s="32">
        <v>5</v>
      </c>
      <c r="BE107" s="26" t="s">
        <v>182</v>
      </c>
      <c r="BF107" s="30" t="s">
        <v>325</v>
      </c>
      <c r="BG107" s="32">
        <v>5</v>
      </c>
      <c r="BH107" s="26" t="s">
        <v>180</v>
      </c>
      <c r="BI107" s="30" t="s">
        <v>325</v>
      </c>
      <c r="BJ107" s="32">
        <v>5</v>
      </c>
      <c r="BK107" s="26" t="s">
        <v>182</v>
      </c>
      <c r="BL107" s="30" t="s">
        <v>325</v>
      </c>
      <c r="BM107" s="30" t="s">
        <v>325</v>
      </c>
      <c r="BN107" s="86" t="s">
        <v>544</v>
      </c>
      <c r="BO107" s="30" t="s">
        <v>325</v>
      </c>
      <c r="BP107" s="30" t="s">
        <v>325</v>
      </c>
      <c r="BQ107" s="26" t="s">
        <v>220</v>
      </c>
      <c r="BR107" s="30" t="s">
        <v>325</v>
      </c>
      <c r="BS107" s="32">
        <v>5</v>
      </c>
      <c r="BT107" s="32" t="s">
        <v>541</v>
      </c>
      <c r="BU107" s="32"/>
      <c r="BV107" s="30" t="s">
        <v>325</v>
      </c>
      <c r="BW107" s="30" t="s">
        <v>325</v>
      </c>
      <c r="BX107" s="94" t="s">
        <v>113</v>
      </c>
      <c r="BY107" s="63">
        <v>105</v>
      </c>
    </row>
    <row r="108" spans="1:77" ht="24" customHeight="1">
      <c r="A108" s="27">
        <f t="shared" si="6"/>
        <v>97</v>
      </c>
      <c r="B108" s="106" t="s">
        <v>238</v>
      </c>
      <c r="C108" s="34" t="s">
        <v>435</v>
      </c>
      <c r="D108" s="32">
        <v>1984</v>
      </c>
      <c r="E108" s="32">
        <v>2</v>
      </c>
      <c r="F108" s="30" t="s">
        <v>325</v>
      </c>
      <c r="G108" s="30" t="s">
        <v>325</v>
      </c>
      <c r="H108" s="209">
        <v>705.16</v>
      </c>
      <c r="I108" s="209">
        <v>617.7</v>
      </c>
      <c r="J108" s="190" t="s">
        <v>325</v>
      </c>
      <c r="K108" s="32">
        <v>24</v>
      </c>
      <c r="L108" s="32" t="s">
        <v>25</v>
      </c>
      <c r="M108" s="30" t="s">
        <v>325</v>
      </c>
      <c r="N108" s="26" t="s">
        <v>537</v>
      </c>
      <c r="O108" s="30" t="s">
        <v>325</v>
      </c>
      <c r="P108" s="26" t="s">
        <v>226</v>
      </c>
      <c r="Q108" s="26" t="s">
        <v>547</v>
      </c>
      <c r="R108" s="197" t="s">
        <v>325</v>
      </c>
      <c r="S108" s="30" t="s">
        <v>325</v>
      </c>
      <c r="T108" s="38" t="s">
        <v>143</v>
      </c>
      <c r="U108" s="38" t="s">
        <v>546</v>
      </c>
      <c r="V108" s="30" t="s">
        <v>325</v>
      </c>
      <c r="W108" s="30" t="s">
        <v>325</v>
      </c>
      <c r="X108" s="34" t="s">
        <v>89</v>
      </c>
      <c r="Y108" s="38" t="s">
        <v>547</v>
      </c>
      <c r="Z108" s="197" t="s">
        <v>325</v>
      </c>
      <c r="AA108" s="30" t="s">
        <v>325</v>
      </c>
      <c r="AB108" s="36" t="s">
        <v>232</v>
      </c>
      <c r="AC108" s="26" t="s">
        <v>547</v>
      </c>
      <c r="AD108" s="32">
        <v>2011</v>
      </c>
      <c r="AE108" s="30" t="s">
        <v>325</v>
      </c>
      <c r="AF108" s="38" t="s">
        <v>143</v>
      </c>
      <c r="AG108" s="38" t="s">
        <v>546</v>
      </c>
      <c r="AH108" s="31" t="s">
        <v>325</v>
      </c>
      <c r="AI108" s="31" t="s">
        <v>325</v>
      </c>
      <c r="AJ108" s="38" t="s">
        <v>325</v>
      </c>
      <c r="AK108" s="31" t="s">
        <v>325</v>
      </c>
      <c r="AL108" s="31" t="s">
        <v>325</v>
      </c>
      <c r="AM108" s="38" t="s">
        <v>325</v>
      </c>
      <c r="AN108" s="31" t="s">
        <v>325</v>
      </c>
      <c r="AO108" s="31" t="s">
        <v>325</v>
      </c>
      <c r="AP108" s="38" t="s">
        <v>325</v>
      </c>
      <c r="AQ108" s="31" t="s">
        <v>325</v>
      </c>
      <c r="AR108" s="31" t="s">
        <v>325</v>
      </c>
      <c r="AS108" s="38" t="s">
        <v>325</v>
      </c>
      <c r="AT108" s="38" t="s">
        <v>325</v>
      </c>
      <c r="AU108" s="38" t="s">
        <v>325</v>
      </c>
      <c r="AV108" s="36" t="s">
        <v>235</v>
      </c>
      <c r="AW108" s="30" t="s">
        <v>325</v>
      </c>
      <c r="AX108" s="30" t="s">
        <v>325</v>
      </c>
      <c r="AY108" s="30" t="s">
        <v>143</v>
      </c>
      <c r="AZ108" s="30" t="s">
        <v>325</v>
      </c>
      <c r="BA108" s="30" t="s">
        <v>325</v>
      </c>
      <c r="BB108" s="38" t="s">
        <v>196</v>
      </c>
      <c r="BC108" s="30" t="s">
        <v>325</v>
      </c>
      <c r="BD108" s="32">
        <v>5</v>
      </c>
      <c r="BE108" s="62" t="s">
        <v>222</v>
      </c>
      <c r="BF108" s="30" t="s">
        <v>325</v>
      </c>
      <c r="BG108" s="32">
        <v>5</v>
      </c>
      <c r="BH108" s="26" t="s">
        <v>180</v>
      </c>
      <c r="BI108" s="30" t="s">
        <v>325</v>
      </c>
      <c r="BJ108" s="32">
        <v>5</v>
      </c>
      <c r="BK108" s="62" t="s">
        <v>222</v>
      </c>
      <c r="BL108" s="30" t="s">
        <v>325</v>
      </c>
      <c r="BM108" s="30" t="s">
        <v>325</v>
      </c>
      <c r="BN108" s="86" t="s">
        <v>544</v>
      </c>
      <c r="BO108" s="30" t="s">
        <v>325</v>
      </c>
      <c r="BP108" s="30" t="s">
        <v>325</v>
      </c>
      <c r="BQ108" s="26" t="s">
        <v>220</v>
      </c>
      <c r="BR108" s="30" t="s">
        <v>325</v>
      </c>
      <c r="BS108" s="30" t="s">
        <v>325</v>
      </c>
      <c r="BT108" s="30" t="s">
        <v>541</v>
      </c>
      <c r="BU108" s="30"/>
      <c r="BV108" s="30" t="s">
        <v>325</v>
      </c>
      <c r="BW108" s="30" t="s">
        <v>325</v>
      </c>
      <c r="BX108" s="94" t="s">
        <v>128</v>
      </c>
      <c r="BY108" s="63">
        <v>99</v>
      </c>
    </row>
    <row r="109" spans="1:77" ht="24" customHeight="1">
      <c r="A109" s="27">
        <f t="shared" si="6"/>
        <v>98</v>
      </c>
      <c r="B109" s="106" t="s">
        <v>238</v>
      </c>
      <c r="C109" s="90" t="s">
        <v>437</v>
      </c>
      <c r="D109" s="32">
        <v>1985</v>
      </c>
      <c r="E109" s="32">
        <v>3</v>
      </c>
      <c r="F109" s="32">
        <v>118</v>
      </c>
      <c r="G109" s="30" t="s">
        <v>325</v>
      </c>
      <c r="H109" s="207">
        <v>1261.5</v>
      </c>
      <c r="I109" s="215">
        <v>1212.3</v>
      </c>
      <c r="J109" s="190" t="s">
        <v>325</v>
      </c>
      <c r="K109" s="32">
        <v>24</v>
      </c>
      <c r="L109" s="32" t="s">
        <v>52</v>
      </c>
      <c r="M109" s="30" t="s">
        <v>325</v>
      </c>
      <c r="N109" s="26" t="s">
        <v>537</v>
      </c>
      <c r="O109" s="30" t="s">
        <v>325</v>
      </c>
      <c r="P109" s="26" t="s">
        <v>226</v>
      </c>
      <c r="Q109" s="38" t="s">
        <v>547</v>
      </c>
      <c r="R109" s="197" t="s">
        <v>325</v>
      </c>
      <c r="S109" s="30" t="s">
        <v>325</v>
      </c>
      <c r="T109" s="38" t="s">
        <v>143</v>
      </c>
      <c r="U109" s="38" t="s">
        <v>546</v>
      </c>
      <c r="V109" s="30" t="s">
        <v>325</v>
      </c>
      <c r="W109" s="30" t="s">
        <v>325</v>
      </c>
      <c r="X109" s="34" t="s">
        <v>89</v>
      </c>
      <c r="Y109" s="38" t="s">
        <v>143</v>
      </c>
      <c r="Z109" s="30">
        <v>2009</v>
      </c>
      <c r="AA109" s="30" t="s">
        <v>325</v>
      </c>
      <c r="AB109" s="36" t="s">
        <v>231</v>
      </c>
      <c r="AC109" s="26" t="s">
        <v>547</v>
      </c>
      <c r="AD109" s="30" t="s">
        <v>325</v>
      </c>
      <c r="AE109" s="30" t="s">
        <v>325</v>
      </c>
      <c r="AF109" s="38" t="s">
        <v>143</v>
      </c>
      <c r="AG109" s="38" t="s">
        <v>546</v>
      </c>
      <c r="AH109" s="31" t="s">
        <v>325</v>
      </c>
      <c r="AI109" s="31" t="s">
        <v>325</v>
      </c>
      <c r="AJ109" s="38" t="s">
        <v>325</v>
      </c>
      <c r="AK109" s="31" t="s">
        <v>325</v>
      </c>
      <c r="AL109" s="31" t="s">
        <v>325</v>
      </c>
      <c r="AM109" s="38" t="s">
        <v>325</v>
      </c>
      <c r="AN109" s="31" t="s">
        <v>325</v>
      </c>
      <c r="AO109" s="31" t="s">
        <v>325</v>
      </c>
      <c r="AP109" s="38" t="s">
        <v>325</v>
      </c>
      <c r="AQ109" s="31" t="s">
        <v>325</v>
      </c>
      <c r="AR109" s="31" t="s">
        <v>325</v>
      </c>
      <c r="AS109" s="38" t="s">
        <v>325</v>
      </c>
      <c r="AT109" s="38" t="s">
        <v>325</v>
      </c>
      <c r="AU109" s="38" t="s">
        <v>325</v>
      </c>
      <c r="AV109" s="36" t="s">
        <v>235</v>
      </c>
      <c r="AW109" s="30">
        <v>2009</v>
      </c>
      <c r="AX109" s="30" t="s">
        <v>325</v>
      </c>
      <c r="AY109" s="30" t="s">
        <v>143</v>
      </c>
      <c r="AZ109" s="30" t="s">
        <v>325</v>
      </c>
      <c r="BA109" s="30" t="s">
        <v>325</v>
      </c>
      <c r="BB109" s="38" t="s">
        <v>196</v>
      </c>
      <c r="BC109" s="30" t="s">
        <v>325</v>
      </c>
      <c r="BD109" s="39">
        <v>5</v>
      </c>
      <c r="BE109" s="64" t="s">
        <v>186</v>
      </c>
      <c r="BF109" s="30" t="s">
        <v>325</v>
      </c>
      <c r="BG109" s="39">
        <v>5</v>
      </c>
      <c r="BH109" s="64" t="s">
        <v>229</v>
      </c>
      <c r="BI109" s="30">
        <v>2011</v>
      </c>
      <c r="BJ109" s="39">
        <v>5</v>
      </c>
      <c r="BK109" s="64" t="s">
        <v>186</v>
      </c>
      <c r="BL109" s="30" t="s">
        <v>325</v>
      </c>
      <c r="BM109" s="30" t="s">
        <v>325</v>
      </c>
      <c r="BN109" s="86" t="s">
        <v>544</v>
      </c>
      <c r="BO109" s="30" t="s">
        <v>325</v>
      </c>
      <c r="BP109" s="30" t="s">
        <v>325</v>
      </c>
      <c r="BQ109" s="64" t="s">
        <v>227</v>
      </c>
      <c r="BR109" s="30" t="s">
        <v>325</v>
      </c>
      <c r="BS109" s="39">
        <v>5</v>
      </c>
      <c r="BT109" s="39" t="s">
        <v>541</v>
      </c>
      <c r="BU109" s="39"/>
      <c r="BV109" s="30" t="s">
        <v>325</v>
      </c>
      <c r="BW109" s="30" t="s">
        <v>325</v>
      </c>
      <c r="BX109" s="95" t="s">
        <v>128</v>
      </c>
      <c r="BY109" s="66">
        <v>86</v>
      </c>
    </row>
    <row r="110" spans="1:77" ht="24" customHeight="1">
      <c r="A110" s="27">
        <f t="shared" si="6"/>
        <v>99</v>
      </c>
      <c r="B110" s="106" t="s">
        <v>238</v>
      </c>
      <c r="C110" s="87" t="s">
        <v>312</v>
      </c>
      <c r="D110" s="25">
        <v>1985</v>
      </c>
      <c r="E110" s="25">
        <v>3</v>
      </c>
      <c r="F110" s="25">
        <v>101085</v>
      </c>
      <c r="G110" s="30" t="s">
        <v>393</v>
      </c>
      <c r="H110" s="207">
        <f>1121.54+1-2.9</f>
        <v>1119.6399999999999</v>
      </c>
      <c r="I110" s="207">
        <f>845.3+1-2.9</f>
        <v>843.4</v>
      </c>
      <c r="J110" s="190">
        <v>83.2</v>
      </c>
      <c r="K110" s="25">
        <v>32</v>
      </c>
      <c r="L110" s="32" t="s">
        <v>51</v>
      </c>
      <c r="M110" s="30" t="s">
        <v>325</v>
      </c>
      <c r="N110" s="26" t="s">
        <v>537</v>
      </c>
      <c r="O110" s="30" t="s">
        <v>325</v>
      </c>
      <c r="P110" s="26" t="s">
        <v>226</v>
      </c>
      <c r="Q110" s="26" t="s">
        <v>547</v>
      </c>
      <c r="R110" s="30" t="s">
        <v>325</v>
      </c>
      <c r="S110" s="30" t="s">
        <v>325</v>
      </c>
      <c r="T110" s="38" t="s">
        <v>143</v>
      </c>
      <c r="U110" s="38" t="s">
        <v>546</v>
      </c>
      <c r="V110" s="30" t="s">
        <v>325</v>
      </c>
      <c r="W110" s="30" t="s">
        <v>325</v>
      </c>
      <c r="X110" s="34" t="s">
        <v>89</v>
      </c>
      <c r="Y110" s="38" t="s">
        <v>547</v>
      </c>
      <c r="Z110" s="197" t="s">
        <v>325</v>
      </c>
      <c r="AA110" s="30" t="s">
        <v>325</v>
      </c>
      <c r="AB110" s="36" t="s">
        <v>231</v>
      </c>
      <c r="AC110" s="26" t="s">
        <v>547</v>
      </c>
      <c r="AD110" s="25">
        <v>2006</v>
      </c>
      <c r="AE110" s="30" t="s">
        <v>325</v>
      </c>
      <c r="AF110" s="38" t="s">
        <v>143</v>
      </c>
      <c r="AG110" s="38" t="s">
        <v>546</v>
      </c>
      <c r="AH110" s="31" t="s">
        <v>325</v>
      </c>
      <c r="AI110" s="31" t="s">
        <v>325</v>
      </c>
      <c r="AJ110" s="38" t="s">
        <v>325</v>
      </c>
      <c r="AK110" s="31" t="s">
        <v>325</v>
      </c>
      <c r="AL110" s="31" t="s">
        <v>325</v>
      </c>
      <c r="AM110" s="38" t="s">
        <v>325</v>
      </c>
      <c r="AN110" s="31" t="s">
        <v>325</v>
      </c>
      <c r="AO110" s="31" t="s">
        <v>325</v>
      </c>
      <c r="AP110" s="38" t="s">
        <v>325</v>
      </c>
      <c r="AQ110" s="31" t="s">
        <v>325</v>
      </c>
      <c r="AR110" s="31" t="s">
        <v>325</v>
      </c>
      <c r="AS110" s="38" t="s">
        <v>325</v>
      </c>
      <c r="AT110" s="38" t="s">
        <v>325</v>
      </c>
      <c r="AU110" s="38" t="s">
        <v>325</v>
      </c>
      <c r="AV110" s="36" t="s">
        <v>235</v>
      </c>
      <c r="AW110" s="30" t="s">
        <v>325</v>
      </c>
      <c r="AX110" s="30" t="s">
        <v>325</v>
      </c>
      <c r="AY110" s="30" t="s">
        <v>143</v>
      </c>
      <c r="AZ110" s="30" t="s">
        <v>325</v>
      </c>
      <c r="BA110" s="30" t="s">
        <v>325</v>
      </c>
      <c r="BB110" s="36" t="s">
        <v>196</v>
      </c>
      <c r="BC110" s="30" t="s">
        <v>325</v>
      </c>
      <c r="BD110" s="25">
        <v>5</v>
      </c>
      <c r="BE110" s="36" t="s">
        <v>182</v>
      </c>
      <c r="BF110" s="30" t="s">
        <v>325</v>
      </c>
      <c r="BG110" s="25">
        <v>5</v>
      </c>
      <c r="BH110" s="36" t="s">
        <v>180</v>
      </c>
      <c r="BI110" s="30" t="s">
        <v>325</v>
      </c>
      <c r="BJ110" s="25">
        <v>5</v>
      </c>
      <c r="BK110" s="36" t="s">
        <v>182</v>
      </c>
      <c r="BL110" s="30" t="s">
        <v>325</v>
      </c>
      <c r="BM110" s="30" t="s">
        <v>325</v>
      </c>
      <c r="BN110" s="86" t="s">
        <v>544</v>
      </c>
      <c r="BO110" s="30" t="s">
        <v>325</v>
      </c>
      <c r="BP110" s="30" t="s">
        <v>325</v>
      </c>
      <c r="BQ110" s="36" t="s">
        <v>218</v>
      </c>
      <c r="BR110" s="30" t="s">
        <v>325</v>
      </c>
      <c r="BS110" s="30" t="s">
        <v>325</v>
      </c>
      <c r="BT110" s="30" t="s">
        <v>541</v>
      </c>
      <c r="BU110" s="30"/>
      <c r="BV110" s="30" t="s">
        <v>325</v>
      </c>
      <c r="BW110" s="30" t="s">
        <v>325</v>
      </c>
      <c r="BX110" s="25" t="s">
        <v>128</v>
      </c>
      <c r="BY110" s="61">
        <v>96</v>
      </c>
    </row>
    <row r="111" spans="1:77" ht="24" customHeight="1">
      <c r="A111" s="27">
        <f t="shared" si="6"/>
        <v>100</v>
      </c>
      <c r="B111" s="106" t="s">
        <v>238</v>
      </c>
      <c r="C111" s="87" t="s">
        <v>260</v>
      </c>
      <c r="D111" s="25">
        <v>1985</v>
      </c>
      <c r="E111" s="25">
        <v>3</v>
      </c>
      <c r="F111" s="30" t="s">
        <v>325</v>
      </c>
      <c r="G111" s="30" t="s">
        <v>346</v>
      </c>
      <c r="H111" s="207">
        <f>1773.2+6.4</f>
        <v>1779.6000000000001</v>
      </c>
      <c r="I111" s="207">
        <f>1251.7+6.4</f>
        <v>1258.1000000000001</v>
      </c>
      <c r="J111" s="190">
        <f>159.5</f>
        <v>159.5</v>
      </c>
      <c r="K111" s="25">
        <v>38</v>
      </c>
      <c r="L111" s="32" t="s">
        <v>31</v>
      </c>
      <c r="M111" s="30" t="s">
        <v>325</v>
      </c>
      <c r="N111" s="26" t="s">
        <v>537</v>
      </c>
      <c r="O111" s="30" t="s">
        <v>325</v>
      </c>
      <c r="P111" s="26" t="s">
        <v>226</v>
      </c>
      <c r="Q111" s="26" t="s">
        <v>547</v>
      </c>
      <c r="R111" s="122">
        <v>2008</v>
      </c>
      <c r="S111" s="30" t="s">
        <v>325</v>
      </c>
      <c r="T111" s="38" t="s">
        <v>143</v>
      </c>
      <c r="U111" s="38" t="s">
        <v>546</v>
      </c>
      <c r="V111" s="30" t="s">
        <v>325</v>
      </c>
      <c r="W111" s="30" t="s">
        <v>325</v>
      </c>
      <c r="X111" s="34" t="s">
        <v>89</v>
      </c>
      <c r="Y111" s="26" t="s">
        <v>547</v>
      </c>
      <c r="Z111" s="217">
        <v>2009</v>
      </c>
      <c r="AA111" s="30" t="s">
        <v>325</v>
      </c>
      <c r="AB111" s="36" t="s">
        <v>231</v>
      </c>
      <c r="AC111" s="26" t="s">
        <v>547</v>
      </c>
      <c r="AD111" s="122">
        <v>2005</v>
      </c>
      <c r="AE111" s="30" t="s">
        <v>325</v>
      </c>
      <c r="AF111" s="38" t="s">
        <v>143</v>
      </c>
      <c r="AG111" s="38" t="s">
        <v>546</v>
      </c>
      <c r="AH111" s="31" t="s">
        <v>325</v>
      </c>
      <c r="AI111" s="31" t="s">
        <v>325</v>
      </c>
      <c r="AJ111" s="38" t="s">
        <v>325</v>
      </c>
      <c r="AK111" s="31" t="s">
        <v>325</v>
      </c>
      <c r="AL111" s="31" t="s">
        <v>325</v>
      </c>
      <c r="AM111" s="38" t="s">
        <v>325</v>
      </c>
      <c r="AN111" s="31" t="s">
        <v>325</v>
      </c>
      <c r="AO111" s="31" t="s">
        <v>325</v>
      </c>
      <c r="AP111" s="38" t="s">
        <v>325</v>
      </c>
      <c r="AQ111" s="31" t="s">
        <v>325</v>
      </c>
      <c r="AR111" s="31" t="s">
        <v>325</v>
      </c>
      <c r="AS111" s="38" t="s">
        <v>325</v>
      </c>
      <c r="AT111" s="38" t="s">
        <v>325</v>
      </c>
      <c r="AU111" s="38" t="s">
        <v>325</v>
      </c>
      <c r="AV111" s="36" t="s">
        <v>235</v>
      </c>
      <c r="AW111" s="122">
        <v>2006</v>
      </c>
      <c r="AX111" s="30" t="s">
        <v>325</v>
      </c>
      <c r="AY111" s="30" t="s">
        <v>143</v>
      </c>
      <c r="AZ111" s="30" t="s">
        <v>325</v>
      </c>
      <c r="BA111" s="30" t="s">
        <v>325</v>
      </c>
      <c r="BB111" s="36" t="s">
        <v>188</v>
      </c>
      <c r="BC111" s="30" t="s">
        <v>325</v>
      </c>
      <c r="BD111" s="25">
        <v>5</v>
      </c>
      <c r="BE111" s="36" t="s">
        <v>182</v>
      </c>
      <c r="BF111" s="30" t="s">
        <v>325</v>
      </c>
      <c r="BG111" s="25">
        <v>5</v>
      </c>
      <c r="BH111" s="36" t="s">
        <v>180</v>
      </c>
      <c r="BI111" s="122">
        <v>2013</v>
      </c>
      <c r="BJ111" s="25">
        <v>5</v>
      </c>
      <c r="BK111" s="36" t="s">
        <v>182</v>
      </c>
      <c r="BL111" s="30" t="s">
        <v>325</v>
      </c>
      <c r="BM111" s="30" t="s">
        <v>325</v>
      </c>
      <c r="BN111" s="86" t="s">
        <v>544</v>
      </c>
      <c r="BO111" s="218" t="s">
        <v>325</v>
      </c>
      <c r="BP111" s="30" t="s">
        <v>325</v>
      </c>
      <c r="BQ111" s="36" t="s">
        <v>143</v>
      </c>
      <c r="BR111" s="30" t="s">
        <v>325</v>
      </c>
      <c r="BS111" s="25">
        <v>5</v>
      </c>
      <c r="BT111" s="25" t="s">
        <v>143</v>
      </c>
      <c r="BU111" s="25"/>
      <c r="BV111" s="25">
        <v>2007</v>
      </c>
      <c r="BW111" s="30" t="s">
        <v>325</v>
      </c>
      <c r="BX111" s="25" t="s">
        <v>104</v>
      </c>
      <c r="BY111" s="61">
        <v>89</v>
      </c>
    </row>
    <row r="112" spans="1:77" ht="24" customHeight="1">
      <c r="A112" s="27">
        <f t="shared" si="6"/>
        <v>101</v>
      </c>
      <c r="B112" s="106" t="s">
        <v>238</v>
      </c>
      <c r="C112" s="88" t="s">
        <v>293</v>
      </c>
      <c r="D112" s="29">
        <v>1987</v>
      </c>
      <c r="E112" s="29">
        <v>5</v>
      </c>
      <c r="F112" s="30" t="s">
        <v>325</v>
      </c>
      <c r="G112" s="30" t="s">
        <v>375</v>
      </c>
      <c r="H112" s="207">
        <f>4325.3-0.1</f>
        <v>4325.2</v>
      </c>
      <c r="I112" s="208">
        <f>3888.9-0.1</f>
        <v>3888.8</v>
      </c>
      <c r="J112" s="192" t="s">
        <v>325</v>
      </c>
      <c r="K112" s="29">
        <v>82</v>
      </c>
      <c r="L112" s="32" t="s">
        <v>46</v>
      </c>
      <c r="M112" s="30" t="s">
        <v>325</v>
      </c>
      <c r="N112" s="26" t="s">
        <v>537</v>
      </c>
      <c r="O112" s="30" t="s">
        <v>325</v>
      </c>
      <c r="P112" s="26" t="s">
        <v>226</v>
      </c>
      <c r="Q112" s="26" t="s">
        <v>547</v>
      </c>
      <c r="R112" s="30" t="s">
        <v>325</v>
      </c>
      <c r="S112" s="30" t="s">
        <v>325</v>
      </c>
      <c r="T112" s="26" t="s">
        <v>88</v>
      </c>
      <c r="U112" s="26" t="s">
        <v>547</v>
      </c>
      <c r="V112" s="30">
        <v>2006</v>
      </c>
      <c r="W112" s="30" t="s">
        <v>325</v>
      </c>
      <c r="X112" s="34" t="s">
        <v>89</v>
      </c>
      <c r="Y112" s="26" t="s">
        <v>547</v>
      </c>
      <c r="Z112" s="25">
        <v>2008</v>
      </c>
      <c r="AA112" s="30" t="s">
        <v>325</v>
      </c>
      <c r="AB112" s="36" t="s">
        <v>231</v>
      </c>
      <c r="AC112" s="26" t="s">
        <v>547</v>
      </c>
      <c r="AD112" s="25">
        <v>2008</v>
      </c>
      <c r="AE112" s="30" t="s">
        <v>325</v>
      </c>
      <c r="AF112" s="36" t="s">
        <v>226</v>
      </c>
      <c r="AG112" s="38" t="s">
        <v>143</v>
      </c>
      <c r="AH112" s="31" t="s">
        <v>325</v>
      </c>
      <c r="AI112" s="31" t="s">
        <v>325</v>
      </c>
      <c r="AJ112" s="38" t="s">
        <v>325</v>
      </c>
      <c r="AK112" s="31" t="s">
        <v>325</v>
      </c>
      <c r="AL112" s="31" t="s">
        <v>325</v>
      </c>
      <c r="AM112" s="38" t="s">
        <v>325</v>
      </c>
      <c r="AN112" s="31" t="s">
        <v>325</v>
      </c>
      <c r="AO112" s="31" t="s">
        <v>325</v>
      </c>
      <c r="AP112" s="38" t="s">
        <v>325</v>
      </c>
      <c r="AQ112" s="31" t="s">
        <v>325</v>
      </c>
      <c r="AR112" s="31" t="s">
        <v>325</v>
      </c>
      <c r="AS112" s="38" t="s">
        <v>325</v>
      </c>
      <c r="AT112" s="38" t="s">
        <v>325</v>
      </c>
      <c r="AU112" s="38" t="s">
        <v>325</v>
      </c>
      <c r="AV112" s="36" t="s">
        <v>235</v>
      </c>
      <c r="AW112" s="30" t="s">
        <v>325</v>
      </c>
      <c r="AX112" s="30" t="s">
        <v>325</v>
      </c>
      <c r="AY112" s="30" t="s">
        <v>143</v>
      </c>
      <c r="AZ112" s="30" t="s">
        <v>325</v>
      </c>
      <c r="BA112" s="30" t="s">
        <v>325</v>
      </c>
      <c r="BB112" s="36" t="s">
        <v>188</v>
      </c>
      <c r="BC112" s="30" t="s">
        <v>325</v>
      </c>
      <c r="BD112" s="25">
        <v>5</v>
      </c>
      <c r="BE112" s="36" t="s">
        <v>216</v>
      </c>
      <c r="BF112" s="30" t="s">
        <v>325</v>
      </c>
      <c r="BG112" s="25">
        <v>5</v>
      </c>
      <c r="BH112" s="36" t="s">
        <v>217</v>
      </c>
      <c r="BI112" s="25">
        <v>2010</v>
      </c>
      <c r="BJ112" s="25">
        <v>5</v>
      </c>
      <c r="BK112" s="36" t="s">
        <v>216</v>
      </c>
      <c r="BL112" s="30" t="s">
        <v>325</v>
      </c>
      <c r="BM112" s="30" t="s">
        <v>325</v>
      </c>
      <c r="BN112" s="86" t="s">
        <v>544</v>
      </c>
      <c r="BO112" s="30" t="s">
        <v>325</v>
      </c>
      <c r="BP112" s="30" t="s">
        <v>325</v>
      </c>
      <c r="BQ112" s="36" t="s">
        <v>218</v>
      </c>
      <c r="BR112" s="30" t="s">
        <v>325</v>
      </c>
      <c r="BS112" s="25">
        <v>5</v>
      </c>
      <c r="BT112" s="25" t="s">
        <v>539</v>
      </c>
      <c r="BU112" s="25"/>
      <c r="BV112" s="30" t="s">
        <v>325</v>
      </c>
      <c r="BW112" s="30" t="s">
        <v>325</v>
      </c>
      <c r="BX112" s="25" t="s">
        <v>119</v>
      </c>
      <c r="BY112" s="61">
        <v>95</v>
      </c>
    </row>
    <row r="113" spans="1:77" ht="24" customHeight="1">
      <c r="A113" s="27">
        <f t="shared" si="6"/>
        <v>102</v>
      </c>
      <c r="B113" s="106" t="s">
        <v>238</v>
      </c>
      <c r="C113" s="88" t="s">
        <v>314</v>
      </c>
      <c r="D113" s="29">
        <v>1987</v>
      </c>
      <c r="E113" s="29">
        <v>3</v>
      </c>
      <c r="F113" s="30" t="s">
        <v>325</v>
      </c>
      <c r="G113" s="30" t="s">
        <v>391</v>
      </c>
      <c r="H113" s="207">
        <f>1308.2-0.3</f>
        <v>1307.9</v>
      </c>
      <c r="I113" s="208">
        <f>1045.6-0.3</f>
        <v>1045.3</v>
      </c>
      <c r="J113" s="192">
        <f>161.8</f>
        <v>161.8</v>
      </c>
      <c r="K113" s="29">
        <v>21</v>
      </c>
      <c r="L113" s="32" t="s">
        <v>20</v>
      </c>
      <c r="M113" s="30" t="s">
        <v>325</v>
      </c>
      <c r="N113" s="26" t="s">
        <v>537</v>
      </c>
      <c r="O113" s="30" t="s">
        <v>325</v>
      </c>
      <c r="P113" s="26" t="s">
        <v>226</v>
      </c>
      <c r="Q113" s="26" t="s">
        <v>547</v>
      </c>
      <c r="R113" s="25">
        <v>2007</v>
      </c>
      <c r="S113" s="30" t="s">
        <v>325</v>
      </c>
      <c r="T113" s="38" t="s">
        <v>143</v>
      </c>
      <c r="U113" s="38" t="s">
        <v>546</v>
      </c>
      <c r="V113" s="30" t="s">
        <v>325</v>
      </c>
      <c r="W113" s="30" t="s">
        <v>325</v>
      </c>
      <c r="X113" s="34" t="s">
        <v>89</v>
      </c>
      <c r="Y113" s="36" t="s">
        <v>547</v>
      </c>
      <c r="Z113" s="25">
        <v>2007</v>
      </c>
      <c r="AA113" s="30" t="s">
        <v>325</v>
      </c>
      <c r="AB113" s="36" t="s">
        <v>231</v>
      </c>
      <c r="AC113" s="26" t="s">
        <v>547</v>
      </c>
      <c r="AD113" s="25">
        <v>2006</v>
      </c>
      <c r="AE113" s="30" t="s">
        <v>325</v>
      </c>
      <c r="AF113" s="38" t="s">
        <v>143</v>
      </c>
      <c r="AG113" s="38" t="s">
        <v>546</v>
      </c>
      <c r="AH113" s="31" t="s">
        <v>325</v>
      </c>
      <c r="AI113" s="31" t="s">
        <v>325</v>
      </c>
      <c r="AJ113" s="38" t="s">
        <v>325</v>
      </c>
      <c r="AK113" s="31" t="s">
        <v>325</v>
      </c>
      <c r="AL113" s="31" t="s">
        <v>325</v>
      </c>
      <c r="AM113" s="38" t="s">
        <v>325</v>
      </c>
      <c r="AN113" s="31" t="s">
        <v>325</v>
      </c>
      <c r="AO113" s="31" t="s">
        <v>325</v>
      </c>
      <c r="AP113" s="38" t="s">
        <v>325</v>
      </c>
      <c r="AQ113" s="31" t="s">
        <v>325</v>
      </c>
      <c r="AR113" s="31" t="s">
        <v>325</v>
      </c>
      <c r="AS113" s="38" t="s">
        <v>325</v>
      </c>
      <c r="AT113" s="38" t="s">
        <v>325</v>
      </c>
      <c r="AU113" s="38" t="s">
        <v>325</v>
      </c>
      <c r="AV113" s="36" t="s">
        <v>235</v>
      </c>
      <c r="AW113" s="30" t="s">
        <v>325</v>
      </c>
      <c r="AX113" s="30" t="s">
        <v>325</v>
      </c>
      <c r="AY113" s="30" t="s">
        <v>143</v>
      </c>
      <c r="AZ113" s="30" t="s">
        <v>325</v>
      </c>
      <c r="BA113" s="30" t="s">
        <v>325</v>
      </c>
      <c r="BB113" s="36" t="s">
        <v>196</v>
      </c>
      <c r="BC113" s="30" t="s">
        <v>325</v>
      </c>
      <c r="BD113" s="25">
        <v>5</v>
      </c>
      <c r="BE113" s="36" t="s">
        <v>186</v>
      </c>
      <c r="BF113" s="30" t="s">
        <v>325</v>
      </c>
      <c r="BG113" s="25">
        <v>5</v>
      </c>
      <c r="BH113" s="36" t="s">
        <v>180</v>
      </c>
      <c r="BI113" s="30" t="s">
        <v>325</v>
      </c>
      <c r="BJ113" s="25">
        <v>5</v>
      </c>
      <c r="BK113" s="36" t="s">
        <v>186</v>
      </c>
      <c r="BL113" s="30" t="s">
        <v>325</v>
      </c>
      <c r="BM113" s="30" t="s">
        <v>325</v>
      </c>
      <c r="BN113" s="86" t="s">
        <v>544</v>
      </c>
      <c r="BO113" s="30" t="s">
        <v>325</v>
      </c>
      <c r="BP113" s="30" t="s">
        <v>325</v>
      </c>
      <c r="BQ113" s="36" t="s">
        <v>218</v>
      </c>
      <c r="BR113" s="30" t="s">
        <v>325</v>
      </c>
      <c r="BS113" s="25">
        <v>5</v>
      </c>
      <c r="BT113" s="25" t="s">
        <v>541</v>
      </c>
      <c r="BU113" s="25"/>
      <c r="BV113" s="30" t="s">
        <v>325</v>
      </c>
      <c r="BW113" s="30" t="s">
        <v>325</v>
      </c>
      <c r="BX113" s="25" t="s">
        <v>119</v>
      </c>
      <c r="BY113" s="61">
        <v>98</v>
      </c>
    </row>
    <row r="114" spans="1:77" ht="24" customHeight="1">
      <c r="A114" s="27">
        <f t="shared" si="6"/>
        <v>103</v>
      </c>
      <c r="B114" s="106" t="s">
        <v>238</v>
      </c>
      <c r="C114" s="87" t="s">
        <v>259</v>
      </c>
      <c r="D114" s="25">
        <v>1988</v>
      </c>
      <c r="E114" s="25">
        <v>3</v>
      </c>
      <c r="F114" s="30" t="s">
        <v>325</v>
      </c>
      <c r="G114" s="30" t="s">
        <v>345</v>
      </c>
      <c r="H114" s="207">
        <f>1858+1.4+0.3</f>
        <v>1859.7</v>
      </c>
      <c r="I114" s="207">
        <f>1724+1.4+0.3</f>
        <v>1725.7</v>
      </c>
      <c r="J114" s="190" t="s">
        <v>325</v>
      </c>
      <c r="K114" s="25">
        <v>36</v>
      </c>
      <c r="L114" s="32" t="s">
        <v>23</v>
      </c>
      <c r="M114" s="30" t="s">
        <v>325</v>
      </c>
      <c r="N114" s="26" t="s">
        <v>537</v>
      </c>
      <c r="O114" s="30" t="s">
        <v>325</v>
      </c>
      <c r="P114" s="26" t="s">
        <v>226</v>
      </c>
      <c r="Q114" s="26" t="s">
        <v>547</v>
      </c>
      <c r="R114" s="122">
        <v>2011</v>
      </c>
      <c r="S114" s="30" t="s">
        <v>325</v>
      </c>
      <c r="T114" s="38" t="s">
        <v>143</v>
      </c>
      <c r="U114" s="38" t="s">
        <v>546</v>
      </c>
      <c r="V114" s="30" t="s">
        <v>325</v>
      </c>
      <c r="W114" s="30" t="s">
        <v>325</v>
      </c>
      <c r="X114" s="34" t="s">
        <v>89</v>
      </c>
      <c r="Y114" s="26" t="s">
        <v>547</v>
      </c>
      <c r="Z114" s="122">
        <v>2007</v>
      </c>
      <c r="AA114" s="30" t="s">
        <v>325</v>
      </c>
      <c r="AB114" s="36" t="s">
        <v>231</v>
      </c>
      <c r="AC114" s="26" t="s">
        <v>547</v>
      </c>
      <c r="AD114" s="122">
        <v>2010</v>
      </c>
      <c r="AE114" s="30" t="s">
        <v>325</v>
      </c>
      <c r="AF114" s="38" t="s">
        <v>143</v>
      </c>
      <c r="AG114" s="38" t="s">
        <v>546</v>
      </c>
      <c r="AH114" s="31" t="s">
        <v>325</v>
      </c>
      <c r="AI114" s="31" t="s">
        <v>325</v>
      </c>
      <c r="AJ114" s="38" t="s">
        <v>325</v>
      </c>
      <c r="AK114" s="31" t="s">
        <v>325</v>
      </c>
      <c r="AL114" s="31" t="s">
        <v>325</v>
      </c>
      <c r="AM114" s="38" t="s">
        <v>325</v>
      </c>
      <c r="AN114" s="31" t="s">
        <v>325</v>
      </c>
      <c r="AO114" s="31" t="s">
        <v>325</v>
      </c>
      <c r="AP114" s="38" t="s">
        <v>325</v>
      </c>
      <c r="AQ114" s="31" t="s">
        <v>325</v>
      </c>
      <c r="AR114" s="31" t="s">
        <v>325</v>
      </c>
      <c r="AS114" s="38" t="s">
        <v>325</v>
      </c>
      <c r="AT114" s="38" t="s">
        <v>325</v>
      </c>
      <c r="AU114" s="38" t="s">
        <v>325</v>
      </c>
      <c r="AV114" s="36" t="s">
        <v>235</v>
      </c>
      <c r="AW114" s="122">
        <v>2007</v>
      </c>
      <c r="AX114" s="30" t="s">
        <v>325</v>
      </c>
      <c r="AY114" s="30" t="s">
        <v>143</v>
      </c>
      <c r="AZ114" s="30" t="s">
        <v>325</v>
      </c>
      <c r="BA114" s="30" t="s">
        <v>325</v>
      </c>
      <c r="BB114" s="36" t="s">
        <v>196</v>
      </c>
      <c r="BC114" s="30" t="s">
        <v>325</v>
      </c>
      <c r="BD114" s="25">
        <v>5</v>
      </c>
      <c r="BE114" s="36" t="s">
        <v>182</v>
      </c>
      <c r="BF114" s="30" t="s">
        <v>325</v>
      </c>
      <c r="BG114" s="25">
        <v>5</v>
      </c>
      <c r="BH114" s="36" t="s">
        <v>180</v>
      </c>
      <c r="BI114" s="30" t="s">
        <v>325</v>
      </c>
      <c r="BJ114" s="25">
        <v>5</v>
      </c>
      <c r="BK114" s="36" t="s">
        <v>182</v>
      </c>
      <c r="BL114" s="30" t="s">
        <v>325</v>
      </c>
      <c r="BM114" s="30" t="s">
        <v>325</v>
      </c>
      <c r="BN114" s="86" t="s">
        <v>544</v>
      </c>
      <c r="BO114" s="30" t="s">
        <v>325</v>
      </c>
      <c r="BP114" s="30" t="s">
        <v>325</v>
      </c>
      <c r="BQ114" s="36" t="s">
        <v>218</v>
      </c>
      <c r="BR114" s="30">
        <v>2012</v>
      </c>
      <c r="BS114" s="25">
        <v>5</v>
      </c>
      <c r="BT114" s="25" t="s">
        <v>541</v>
      </c>
      <c r="BU114" s="25"/>
      <c r="BV114" s="30" t="s">
        <v>325</v>
      </c>
      <c r="BW114" s="30" t="s">
        <v>325</v>
      </c>
      <c r="BX114" s="25" t="s">
        <v>103</v>
      </c>
      <c r="BY114" s="61">
        <v>102</v>
      </c>
    </row>
    <row r="115" spans="1:77" ht="24" customHeight="1">
      <c r="A115" s="27">
        <f t="shared" si="6"/>
        <v>104</v>
      </c>
      <c r="B115" s="106" t="s">
        <v>238</v>
      </c>
      <c r="C115" s="93" t="s">
        <v>295</v>
      </c>
      <c r="D115" s="29">
        <v>1989</v>
      </c>
      <c r="E115" s="29">
        <v>2</v>
      </c>
      <c r="F115" s="30" t="s">
        <v>325</v>
      </c>
      <c r="G115" s="30" t="s">
        <v>376</v>
      </c>
      <c r="H115" s="207">
        <v>954</v>
      </c>
      <c r="I115" s="208">
        <v>865.4</v>
      </c>
      <c r="J115" s="192" t="s">
        <v>325</v>
      </c>
      <c r="K115" s="29">
        <v>17</v>
      </c>
      <c r="L115" s="32" t="s">
        <v>23</v>
      </c>
      <c r="M115" s="30" t="s">
        <v>325</v>
      </c>
      <c r="N115" s="26" t="s">
        <v>537</v>
      </c>
      <c r="O115" s="30" t="s">
        <v>325</v>
      </c>
      <c r="P115" s="26" t="s">
        <v>226</v>
      </c>
      <c r="Q115" s="26" t="s">
        <v>547</v>
      </c>
      <c r="R115" s="25">
        <v>2007</v>
      </c>
      <c r="S115" s="30" t="s">
        <v>325</v>
      </c>
      <c r="T115" s="38" t="s">
        <v>143</v>
      </c>
      <c r="U115" s="38" t="s">
        <v>546</v>
      </c>
      <c r="V115" s="30" t="s">
        <v>325</v>
      </c>
      <c r="W115" s="30" t="s">
        <v>325</v>
      </c>
      <c r="X115" s="34" t="s">
        <v>89</v>
      </c>
      <c r="Y115" s="26" t="s">
        <v>547</v>
      </c>
      <c r="Z115" s="25">
        <v>2007</v>
      </c>
      <c r="AA115" s="30" t="s">
        <v>325</v>
      </c>
      <c r="AB115" s="36" t="s">
        <v>232</v>
      </c>
      <c r="AC115" s="26" t="s">
        <v>547</v>
      </c>
      <c r="AD115" s="25">
        <v>2006</v>
      </c>
      <c r="AE115" s="30" t="s">
        <v>325</v>
      </c>
      <c r="AF115" s="38" t="s">
        <v>226</v>
      </c>
      <c r="AG115" s="38" t="s">
        <v>143</v>
      </c>
      <c r="AH115" s="31" t="s">
        <v>325</v>
      </c>
      <c r="AI115" s="31" t="s">
        <v>325</v>
      </c>
      <c r="AJ115" s="38" t="s">
        <v>325</v>
      </c>
      <c r="AK115" s="31" t="s">
        <v>325</v>
      </c>
      <c r="AL115" s="31" t="s">
        <v>325</v>
      </c>
      <c r="AM115" s="38" t="s">
        <v>325</v>
      </c>
      <c r="AN115" s="31" t="s">
        <v>325</v>
      </c>
      <c r="AO115" s="31" t="s">
        <v>325</v>
      </c>
      <c r="AP115" s="38" t="s">
        <v>325</v>
      </c>
      <c r="AQ115" s="31" t="s">
        <v>325</v>
      </c>
      <c r="AR115" s="31" t="s">
        <v>325</v>
      </c>
      <c r="AS115" s="38" t="s">
        <v>325</v>
      </c>
      <c r="AT115" s="38" t="s">
        <v>325</v>
      </c>
      <c r="AU115" s="38" t="s">
        <v>325</v>
      </c>
      <c r="AV115" s="36" t="s">
        <v>235</v>
      </c>
      <c r="AW115" s="30" t="s">
        <v>325</v>
      </c>
      <c r="AX115" s="30" t="s">
        <v>325</v>
      </c>
      <c r="AY115" s="30" t="s">
        <v>143</v>
      </c>
      <c r="AZ115" s="30" t="s">
        <v>325</v>
      </c>
      <c r="BA115" s="30" t="s">
        <v>325</v>
      </c>
      <c r="BB115" s="36" t="s">
        <v>215</v>
      </c>
      <c r="BC115" s="30" t="s">
        <v>325</v>
      </c>
      <c r="BD115" s="25">
        <v>5</v>
      </c>
      <c r="BE115" s="36" t="s">
        <v>215</v>
      </c>
      <c r="BF115" s="30" t="s">
        <v>325</v>
      </c>
      <c r="BG115" s="25">
        <v>5</v>
      </c>
      <c r="BH115" s="36" t="s">
        <v>180</v>
      </c>
      <c r="BI115" s="30" t="s">
        <v>325</v>
      </c>
      <c r="BJ115" s="25">
        <v>5</v>
      </c>
      <c r="BK115" s="36" t="s">
        <v>215</v>
      </c>
      <c r="BL115" s="30" t="s">
        <v>325</v>
      </c>
      <c r="BM115" s="30" t="s">
        <v>325</v>
      </c>
      <c r="BN115" s="86" t="s">
        <v>544</v>
      </c>
      <c r="BO115" s="30" t="s">
        <v>325</v>
      </c>
      <c r="BP115" s="30" t="s">
        <v>325</v>
      </c>
      <c r="BQ115" s="36" t="s">
        <v>143</v>
      </c>
      <c r="BR115" s="30" t="s">
        <v>325</v>
      </c>
      <c r="BS115" s="30" t="s">
        <v>325</v>
      </c>
      <c r="BT115" s="36" t="s">
        <v>143</v>
      </c>
      <c r="BU115" s="30"/>
      <c r="BV115" s="30" t="s">
        <v>325</v>
      </c>
      <c r="BW115" s="30" t="s">
        <v>325</v>
      </c>
      <c r="BX115" s="25" t="s">
        <v>124</v>
      </c>
      <c r="BY115" s="61">
        <v>102</v>
      </c>
    </row>
    <row r="116" spans="1:77" ht="24" customHeight="1">
      <c r="A116" s="27">
        <f t="shared" si="6"/>
        <v>105</v>
      </c>
      <c r="B116" s="106" t="s">
        <v>238</v>
      </c>
      <c r="C116" s="21" t="s">
        <v>439</v>
      </c>
      <c r="D116" s="47">
        <v>1989</v>
      </c>
      <c r="E116" s="47">
        <v>2</v>
      </c>
      <c r="F116" s="30" t="s">
        <v>325</v>
      </c>
      <c r="G116" s="30" t="s">
        <v>19</v>
      </c>
      <c r="H116" s="209">
        <f>626.8-16.9</f>
        <v>609.9</v>
      </c>
      <c r="I116" s="209">
        <v>549.1</v>
      </c>
      <c r="J116" s="191" t="s">
        <v>325</v>
      </c>
      <c r="K116" s="47">
        <v>12</v>
      </c>
      <c r="L116" s="30" t="s">
        <v>66</v>
      </c>
      <c r="M116" s="30" t="s">
        <v>325</v>
      </c>
      <c r="N116" s="26" t="s">
        <v>537</v>
      </c>
      <c r="O116" s="30" t="s">
        <v>325</v>
      </c>
      <c r="P116" s="26" t="s">
        <v>226</v>
      </c>
      <c r="Q116" s="38" t="s">
        <v>546</v>
      </c>
      <c r="R116" s="30" t="s">
        <v>325</v>
      </c>
      <c r="S116" s="30" t="s">
        <v>325</v>
      </c>
      <c r="T116" s="38" t="s">
        <v>143</v>
      </c>
      <c r="U116" s="38" t="s">
        <v>546</v>
      </c>
      <c r="V116" s="30" t="s">
        <v>325</v>
      </c>
      <c r="W116" s="30" t="s">
        <v>325</v>
      </c>
      <c r="X116" s="34" t="s">
        <v>89</v>
      </c>
      <c r="Y116" s="38" t="s">
        <v>143</v>
      </c>
      <c r="Z116" s="30" t="s">
        <v>325</v>
      </c>
      <c r="AA116" s="30" t="s">
        <v>325</v>
      </c>
      <c r="AB116" s="36" t="s">
        <v>232</v>
      </c>
      <c r="AC116" s="26" t="s">
        <v>547</v>
      </c>
      <c r="AD116" s="32">
        <v>2008</v>
      </c>
      <c r="AE116" s="30" t="s">
        <v>325</v>
      </c>
      <c r="AF116" s="38" t="s">
        <v>143</v>
      </c>
      <c r="AG116" s="38" t="s">
        <v>546</v>
      </c>
      <c r="AH116" s="31" t="s">
        <v>325</v>
      </c>
      <c r="AI116" s="31" t="s">
        <v>325</v>
      </c>
      <c r="AJ116" s="38" t="s">
        <v>325</v>
      </c>
      <c r="AK116" s="31" t="s">
        <v>325</v>
      </c>
      <c r="AL116" s="31" t="s">
        <v>325</v>
      </c>
      <c r="AM116" s="38" t="s">
        <v>325</v>
      </c>
      <c r="AN116" s="31" t="s">
        <v>325</v>
      </c>
      <c r="AO116" s="31" t="s">
        <v>325</v>
      </c>
      <c r="AP116" s="38" t="s">
        <v>325</v>
      </c>
      <c r="AQ116" s="31" t="s">
        <v>325</v>
      </c>
      <c r="AR116" s="31" t="s">
        <v>325</v>
      </c>
      <c r="AS116" s="38" t="s">
        <v>325</v>
      </c>
      <c r="AT116" s="38" t="s">
        <v>325</v>
      </c>
      <c r="AU116" s="38" t="s">
        <v>325</v>
      </c>
      <c r="AV116" s="36" t="s">
        <v>235</v>
      </c>
      <c r="AW116" s="30" t="s">
        <v>325</v>
      </c>
      <c r="AX116" s="30" t="s">
        <v>325</v>
      </c>
      <c r="AY116" s="30" t="s">
        <v>143</v>
      </c>
      <c r="AZ116" s="30" t="s">
        <v>325</v>
      </c>
      <c r="BA116" s="30" t="s">
        <v>325</v>
      </c>
      <c r="BB116" s="38" t="s">
        <v>215</v>
      </c>
      <c r="BC116" s="30" t="s">
        <v>325</v>
      </c>
      <c r="BD116" s="30" t="s">
        <v>325</v>
      </c>
      <c r="BE116" s="26" t="s">
        <v>182</v>
      </c>
      <c r="BF116" s="30" t="s">
        <v>325</v>
      </c>
      <c r="BG116" s="30" t="s">
        <v>325</v>
      </c>
      <c r="BH116" s="26" t="s">
        <v>180</v>
      </c>
      <c r="BI116" s="32">
        <v>2008</v>
      </c>
      <c r="BJ116" s="30" t="s">
        <v>325</v>
      </c>
      <c r="BK116" s="26" t="s">
        <v>182</v>
      </c>
      <c r="BL116" s="30" t="s">
        <v>325</v>
      </c>
      <c r="BM116" s="30" t="s">
        <v>325</v>
      </c>
      <c r="BN116" s="86" t="s">
        <v>544</v>
      </c>
      <c r="BO116" s="30" t="s">
        <v>325</v>
      </c>
      <c r="BP116" s="30" t="s">
        <v>325</v>
      </c>
      <c r="BQ116" s="26" t="s">
        <v>143</v>
      </c>
      <c r="BR116" s="30" t="s">
        <v>325</v>
      </c>
      <c r="BS116" s="30" t="s">
        <v>325</v>
      </c>
      <c r="BT116" s="36" t="s">
        <v>143</v>
      </c>
      <c r="BU116" s="30"/>
      <c r="BV116" s="30" t="s">
        <v>325</v>
      </c>
      <c r="BW116" s="30" t="s">
        <v>325</v>
      </c>
      <c r="BX116" s="30" t="s">
        <v>325</v>
      </c>
      <c r="BY116" s="63">
        <v>74</v>
      </c>
    </row>
    <row r="117" spans="1:77" ht="24" customHeight="1">
      <c r="A117" s="27">
        <f t="shared" si="6"/>
        <v>106</v>
      </c>
      <c r="B117" s="106" t="s">
        <v>238</v>
      </c>
      <c r="C117" s="88" t="s">
        <v>294</v>
      </c>
      <c r="D117" s="29">
        <v>1996</v>
      </c>
      <c r="E117" s="29">
        <v>2</v>
      </c>
      <c r="F117" s="30" t="s">
        <v>325</v>
      </c>
      <c r="G117" s="30" t="s">
        <v>325</v>
      </c>
      <c r="H117" s="207">
        <v>757.1</v>
      </c>
      <c r="I117" s="208">
        <v>654.6</v>
      </c>
      <c r="J117" s="192" t="s">
        <v>325</v>
      </c>
      <c r="K117" s="29">
        <v>20</v>
      </c>
      <c r="L117" s="32" t="s">
        <v>47</v>
      </c>
      <c r="M117" s="30" t="s">
        <v>325</v>
      </c>
      <c r="N117" s="26" t="s">
        <v>537</v>
      </c>
      <c r="O117" s="30" t="s">
        <v>325</v>
      </c>
      <c r="P117" s="26" t="s">
        <v>226</v>
      </c>
      <c r="Q117" s="38" t="s">
        <v>547</v>
      </c>
      <c r="R117" s="197" t="s">
        <v>325</v>
      </c>
      <c r="S117" s="30" t="s">
        <v>325</v>
      </c>
      <c r="T117" s="38" t="s">
        <v>143</v>
      </c>
      <c r="U117" s="38" t="s">
        <v>546</v>
      </c>
      <c r="V117" s="30" t="s">
        <v>325</v>
      </c>
      <c r="W117" s="30" t="s">
        <v>325</v>
      </c>
      <c r="X117" s="34" t="s">
        <v>89</v>
      </c>
      <c r="Y117" s="36" t="s">
        <v>547</v>
      </c>
      <c r="Z117" s="25">
        <v>2008</v>
      </c>
      <c r="AA117" s="30" t="s">
        <v>325</v>
      </c>
      <c r="AB117" s="36" t="s">
        <v>232</v>
      </c>
      <c r="AC117" s="26" t="s">
        <v>547</v>
      </c>
      <c r="AD117" s="30" t="s">
        <v>325</v>
      </c>
      <c r="AE117" s="30" t="s">
        <v>325</v>
      </c>
      <c r="AF117" s="38" t="s">
        <v>143</v>
      </c>
      <c r="AG117" s="38" t="s">
        <v>546</v>
      </c>
      <c r="AH117" s="31" t="s">
        <v>325</v>
      </c>
      <c r="AI117" s="31" t="s">
        <v>325</v>
      </c>
      <c r="AJ117" s="38" t="s">
        <v>325</v>
      </c>
      <c r="AK117" s="31" t="s">
        <v>325</v>
      </c>
      <c r="AL117" s="31" t="s">
        <v>325</v>
      </c>
      <c r="AM117" s="38" t="s">
        <v>325</v>
      </c>
      <c r="AN117" s="31" t="s">
        <v>325</v>
      </c>
      <c r="AO117" s="31" t="s">
        <v>325</v>
      </c>
      <c r="AP117" s="38" t="s">
        <v>325</v>
      </c>
      <c r="AQ117" s="31" t="s">
        <v>325</v>
      </c>
      <c r="AR117" s="31" t="s">
        <v>325</v>
      </c>
      <c r="AS117" s="38" t="s">
        <v>325</v>
      </c>
      <c r="AT117" s="38" t="s">
        <v>325</v>
      </c>
      <c r="AU117" s="38" t="s">
        <v>325</v>
      </c>
      <c r="AV117" s="36" t="s">
        <v>235</v>
      </c>
      <c r="AW117" s="30" t="s">
        <v>325</v>
      </c>
      <c r="AX117" s="30" t="s">
        <v>325</v>
      </c>
      <c r="AY117" s="30" t="s">
        <v>143</v>
      </c>
      <c r="AZ117" s="30" t="s">
        <v>325</v>
      </c>
      <c r="BA117" s="30" t="s">
        <v>325</v>
      </c>
      <c r="BB117" s="36" t="s">
        <v>196</v>
      </c>
      <c r="BC117" s="30" t="s">
        <v>325</v>
      </c>
      <c r="BD117" s="25">
        <v>35</v>
      </c>
      <c r="BE117" s="36" t="s">
        <v>215</v>
      </c>
      <c r="BF117" s="30" t="s">
        <v>325</v>
      </c>
      <c r="BG117" s="25">
        <v>20</v>
      </c>
      <c r="BH117" s="36" t="s">
        <v>180</v>
      </c>
      <c r="BI117" s="30" t="s">
        <v>325</v>
      </c>
      <c r="BJ117" s="25">
        <v>30</v>
      </c>
      <c r="BK117" s="36" t="s">
        <v>215</v>
      </c>
      <c r="BL117" s="30" t="s">
        <v>325</v>
      </c>
      <c r="BM117" s="30" t="s">
        <v>325</v>
      </c>
      <c r="BN117" s="86" t="s">
        <v>544</v>
      </c>
      <c r="BO117" s="30" t="s">
        <v>325</v>
      </c>
      <c r="BP117" s="30" t="s">
        <v>325</v>
      </c>
      <c r="BQ117" s="36" t="s">
        <v>143</v>
      </c>
      <c r="BR117" s="30" t="s">
        <v>325</v>
      </c>
      <c r="BS117" s="30" t="s">
        <v>325</v>
      </c>
      <c r="BT117" s="36" t="s">
        <v>143</v>
      </c>
      <c r="BU117" s="30"/>
      <c r="BV117" s="30" t="s">
        <v>325</v>
      </c>
      <c r="BW117" s="30" t="s">
        <v>325</v>
      </c>
      <c r="BX117" s="25" t="s">
        <v>123</v>
      </c>
      <c r="BY117" s="61">
        <v>84</v>
      </c>
    </row>
    <row r="118" spans="1:77" ht="24" customHeight="1">
      <c r="A118" s="27">
        <f t="shared" si="6"/>
        <v>107</v>
      </c>
      <c r="B118" s="106" t="s">
        <v>238</v>
      </c>
      <c r="C118" s="87" t="s">
        <v>436</v>
      </c>
      <c r="D118" s="25">
        <v>1985</v>
      </c>
      <c r="E118" s="25">
        <v>2</v>
      </c>
      <c r="F118" s="30" t="s">
        <v>325</v>
      </c>
      <c r="G118" s="30" t="s">
        <v>408</v>
      </c>
      <c r="H118" s="207">
        <v>1257.9</v>
      </c>
      <c r="I118" s="215">
        <v>1033.4</v>
      </c>
      <c r="J118" s="193" t="s">
        <v>325</v>
      </c>
      <c r="K118" s="25">
        <v>23</v>
      </c>
      <c r="L118" s="25" t="s">
        <v>64</v>
      </c>
      <c r="M118" s="30" t="s">
        <v>325</v>
      </c>
      <c r="N118" s="26" t="s">
        <v>537</v>
      </c>
      <c r="O118" s="30" t="s">
        <v>325</v>
      </c>
      <c r="P118" s="26" t="s">
        <v>226</v>
      </c>
      <c r="Q118" s="38" t="s">
        <v>547</v>
      </c>
      <c r="R118" s="30">
        <v>2012</v>
      </c>
      <c r="S118" s="30" t="s">
        <v>325</v>
      </c>
      <c r="T118" s="38" t="s">
        <v>143</v>
      </c>
      <c r="U118" s="38" t="s">
        <v>546</v>
      </c>
      <c r="V118" s="30" t="s">
        <v>325</v>
      </c>
      <c r="W118" s="30" t="s">
        <v>325</v>
      </c>
      <c r="X118" s="34" t="s">
        <v>89</v>
      </c>
      <c r="Y118" s="38" t="s">
        <v>547</v>
      </c>
      <c r="Z118" s="30">
        <v>2011</v>
      </c>
      <c r="AA118" s="30" t="s">
        <v>325</v>
      </c>
      <c r="AB118" s="36" t="s">
        <v>232</v>
      </c>
      <c r="AC118" s="26" t="s">
        <v>547</v>
      </c>
      <c r="AD118" s="30">
        <v>2006</v>
      </c>
      <c r="AE118" s="30" t="s">
        <v>325</v>
      </c>
      <c r="AF118" s="38" t="s">
        <v>143</v>
      </c>
      <c r="AG118" s="38" t="s">
        <v>546</v>
      </c>
      <c r="AH118" s="31" t="s">
        <v>325</v>
      </c>
      <c r="AI118" s="31" t="s">
        <v>325</v>
      </c>
      <c r="AJ118" s="38" t="s">
        <v>325</v>
      </c>
      <c r="AK118" s="31" t="s">
        <v>325</v>
      </c>
      <c r="AL118" s="31" t="s">
        <v>325</v>
      </c>
      <c r="AM118" s="38" t="s">
        <v>325</v>
      </c>
      <c r="AN118" s="31" t="s">
        <v>325</v>
      </c>
      <c r="AO118" s="31" t="s">
        <v>325</v>
      </c>
      <c r="AP118" s="38" t="s">
        <v>325</v>
      </c>
      <c r="AQ118" s="31" t="s">
        <v>325</v>
      </c>
      <c r="AR118" s="31" t="s">
        <v>325</v>
      </c>
      <c r="AS118" s="38" t="s">
        <v>325</v>
      </c>
      <c r="AT118" s="38" t="s">
        <v>325</v>
      </c>
      <c r="AU118" s="38" t="s">
        <v>325</v>
      </c>
      <c r="AV118" s="36" t="s">
        <v>235</v>
      </c>
      <c r="AW118" s="30">
        <v>2011</v>
      </c>
      <c r="AX118" s="30" t="s">
        <v>325</v>
      </c>
      <c r="AY118" s="30" t="s">
        <v>143</v>
      </c>
      <c r="AZ118" s="30" t="s">
        <v>325</v>
      </c>
      <c r="BA118" s="30" t="s">
        <v>325</v>
      </c>
      <c r="BB118" s="38" t="s">
        <v>196</v>
      </c>
      <c r="BC118" s="30" t="s">
        <v>325</v>
      </c>
      <c r="BD118" s="39">
        <v>5</v>
      </c>
      <c r="BE118" s="64" t="s">
        <v>186</v>
      </c>
      <c r="BF118" s="30" t="s">
        <v>325</v>
      </c>
      <c r="BG118" s="39">
        <v>5</v>
      </c>
      <c r="BH118" s="64" t="s">
        <v>180</v>
      </c>
      <c r="BI118" s="30" t="s">
        <v>325</v>
      </c>
      <c r="BJ118" s="39">
        <v>5</v>
      </c>
      <c r="BK118" s="64" t="s">
        <v>186</v>
      </c>
      <c r="BL118" s="30" t="s">
        <v>325</v>
      </c>
      <c r="BM118" s="30" t="s">
        <v>325</v>
      </c>
      <c r="BN118" s="86" t="s">
        <v>544</v>
      </c>
      <c r="BO118" s="30" t="s">
        <v>325</v>
      </c>
      <c r="BP118" s="30" t="s">
        <v>325</v>
      </c>
      <c r="BQ118" s="64" t="s">
        <v>227</v>
      </c>
      <c r="BR118" s="30" t="s">
        <v>325</v>
      </c>
      <c r="BS118" s="39">
        <v>5</v>
      </c>
      <c r="BT118" s="36" t="s">
        <v>541</v>
      </c>
      <c r="BU118" s="39"/>
      <c r="BV118" s="30" t="s">
        <v>325</v>
      </c>
      <c r="BW118" s="30" t="s">
        <v>325</v>
      </c>
      <c r="BX118" s="95" t="s">
        <v>128</v>
      </c>
      <c r="BY118" s="66">
        <v>92</v>
      </c>
    </row>
    <row r="119" spans="1:77" ht="24" customHeight="1">
      <c r="A119" s="27">
        <f t="shared" si="6"/>
        <v>108</v>
      </c>
      <c r="B119" s="106" t="s">
        <v>238</v>
      </c>
      <c r="C119" s="87" t="s">
        <v>244</v>
      </c>
      <c r="D119" s="25">
        <v>1986</v>
      </c>
      <c r="E119" s="25">
        <v>3</v>
      </c>
      <c r="F119" s="25">
        <v>200886</v>
      </c>
      <c r="G119" s="30" t="s">
        <v>330</v>
      </c>
      <c r="H119" s="207">
        <v>1279.4</v>
      </c>
      <c r="I119" s="207">
        <v>1189.1</v>
      </c>
      <c r="J119" s="190" t="s">
        <v>325</v>
      </c>
      <c r="K119" s="25">
        <v>24</v>
      </c>
      <c r="L119" s="32" t="s">
        <v>21</v>
      </c>
      <c r="M119" s="30" t="s">
        <v>325</v>
      </c>
      <c r="N119" s="26" t="s">
        <v>537</v>
      </c>
      <c r="O119" s="30" t="s">
        <v>325</v>
      </c>
      <c r="P119" s="26" t="s">
        <v>226</v>
      </c>
      <c r="Q119" s="26" t="s">
        <v>547</v>
      </c>
      <c r="R119" s="25">
        <v>2012</v>
      </c>
      <c r="S119" s="30" t="s">
        <v>325</v>
      </c>
      <c r="T119" s="38" t="s">
        <v>143</v>
      </c>
      <c r="U119" s="38" t="s">
        <v>546</v>
      </c>
      <c r="V119" s="30" t="s">
        <v>325</v>
      </c>
      <c r="W119" s="30" t="s">
        <v>325</v>
      </c>
      <c r="X119" s="34" t="s">
        <v>89</v>
      </c>
      <c r="Y119" s="26" t="s">
        <v>547</v>
      </c>
      <c r="Z119" s="30" t="s">
        <v>325</v>
      </c>
      <c r="AA119" s="30" t="s">
        <v>325</v>
      </c>
      <c r="AB119" s="36" t="s">
        <v>231</v>
      </c>
      <c r="AC119" s="26" t="s">
        <v>547</v>
      </c>
      <c r="AD119" s="25">
        <v>2011</v>
      </c>
      <c r="AE119" s="30" t="s">
        <v>325</v>
      </c>
      <c r="AF119" s="36" t="s">
        <v>226</v>
      </c>
      <c r="AG119" s="38" t="s">
        <v>143</v>
      </c>
      <c r="AH119" s="31" t="s">
        <v>325</v>
      </c>
      <c r="AI119" s="31" t="s">
        <v>325</v>
      </c>
      <c r="AJ119" s="38" t="s">
        <v>325</v>
      </c>
      <c r="AK119" s="31" t="s">
        <v>325</v>
      </c>
      <c r="AL119" s="31" t="s">
        <v>325</v>
      </c>
      <c r="AM119" s="38" t="s">
        <v>325</v>
      </c>
      <c r="AN119" s="31" t="s">
        <v>325</v>
      </c>
      <c r="AO119" s="31" t="s">
        <v>325</v>
      </c>
      <c r="AP119" s="38" t="s">
        <v>325</v>
      </c>
      <c r="AQ119" s="31" t="s">
        <v>325</v>
      </c>
      <c r="AR119" s="31" t="s">
        <v>325</v>
      </c>
      <c r="AS119" s="38" t="s">
        <v>325</v>
      </c>
      <c r="AT119" s="38" t="s">
        <v>325</v>
      </c>
      <c r="AU119" s="38" t="s">
        <v>325</v>
      </c>
      <c r="AV119" s="36" t="s">
        <v>235</v>
      </c>
      <c r="AW119" s="30" t="s">
        <v>325</v>
      </c>
      <c r="AX119" s="30" t="s">
        <v>325</v>
      </c>
      <c r="AY119" s="30" t="s">
        <v>143</v>
      </c>
      <c r="AZ119" s="30" t="s">
        <v>325</v>
      </c>
      <c r="BA119" s="30" t="s">
        <v>325</v>
      </c>
      <c r="BB119" s="36" t="s">
        <v>185</v>
      </c>
      <c r="BC119" s="30" t="s">
        <v>325</v>
      </c>
      <c r="BD119" s="25">
        <v>5</v>
      </c>
      <c r="BE119" s="36" t="s">
        <v>186</v>
      </c>
      <c r="BF119" s="30" t="s">
        <v>325</v>
      </c>
      <c r="BG119" s="25">
        <v>5</v>
      </c>
      <c r="BH119" s="36" t="s">
        <v>180</v>
      </c>
      <c r="BI119" s="30" t="s">
        <v>325</v>
      </c>
      <c r="BJ119" s="25">
        <v>5</v>
      </c>
      <c r="BK119" s="36" t="s">
        <v>186</v>
      </c>
      <c r="BL119" s="30" t="s">
        <v>325</v>
      </c>
      <c r="BM119" s="30" t="s">
        <v>325</v>
      </c>
      <c r="BN119" s="86" t="s">
        <v>544</v>
      </c>
      <c r="BO119" s="30" t="s">
        <v>325</v>
      </c>
      <c r="BP119" s="30" t="s">
        <v>325</v>
      </c>
      <c r="BQ119" s="36" t="s">
        <v>187</v>
      </c>
      <c r="BR119" s="30" t="s">
        <v>325</v>
      </c>
      <c r="BS119" s="25">
        <v>5</v>
      </c>
      <c r="BT119" s="25" t="s">
        <v>541</v>
      </c>
      <c r="BU119" s="25"/>
      <c r="BV119" s="30" t="s">
        <v>325</v>
      </c>
      <c r="BW119" s="30" t="s">
        <v>325</v>
      </c>
      <c r="BX119" s="25" t="s">
        <v>94</v>
      </c>
      <c r="BY119" s="61">
        <v>99</v>
      </c>
    </row>
    <row r="120" spans="1:77" ht="24" customHeight="1">
      <c r="A120" s="27">
        <f t="shared" si="6"/>
        <v>109</v>
      </c>
      <c r="B120" s="106" t="s">
        <v>238</v>
      </c>
      <c r="C120" s="88" t="s">
        <v>287</v>
      </c>
      <c r="D120" s="29">
        <v>1987</v>
      </c>
      <c r="E120" s="29">
        <v>3</v>
      </c>
      <c r="F120" s="29">
        <v>342220</v>
      </c>
      <c r="G120" s="30" t="s">
        <v>368</v>
      </c>
      <c r="H120" s="207">
        <v>1002.7</v>
      </c>
      <c r="I120" s="208">
        <v>906.3</v>
      </c>
      <c r="J120" s="192" t="s">
        <v>325</v>
      </c>
      <c r="K120" s="29">
        <v>18</v>
      </c>
      <c r="L120" s="32" t="s">
        <v>23</v>
      </c>
      <c r="M120" s="30" t="s">
        <v>325</v>
      </c>
      <c r="N120" s="26" t="s">
        <v>537</v>
      </c>
      <c r="O120" s="30" t="s">
        <v>325</v>
      </c>
      <c r="P120" s="26" t="s">
        <v>226</v>
      </c>
      <c r="Q120" s="26" t="s">
        <v>547</v>
      </c>
      <c r="R120" s="30" t="s">
        <v>325</v>
      </c>
      <c r="S120" s="30" t="s">
        <v>325</v>
      </c>
      <c r="T120" s="38" t="s">
        <v>143</v>
      </c>
      <c r="U120" s="38" t="s">
        <v>546</v>
      </c>
      <c r="V120" s="30" t="s">
        <v>325</v>
      </c>
      <c r="W120" s="30" t="s">
        <v>325</v>
      </c>
      <c r="X120" s="34" t="s">
        <v>89</v>
      </c>
      <c r="Y120" s="26" t="s">
        <v>547</v>
      </c>
      <c r="Z120" s="30" t="s">
        <v>325</v>
      </c>
      <c r="AA120" s="30" t="s">
        <v>325</v>
      </c>
      <c r="AB120" s="36" t="s">
        <v>231</v>
      </c>
      <c r="AC120" s="26" t="s">
        <v>547</v>
      </c>
      <c r="AD120" s="30" t="s">
        <v>325</v>
      </c>
      <c r="AE120" s="30" t="s">
        <v>325</v>
      </c>
      <c r="AF120" s="36" t="s">
        <v>226</v>
      </c>
      <c r="AG120" s="38" t="s">
        <v>143</v>
      </c>
      <c r="AH120" s="31" t="s">
        <v>325</v>
      </c>
      <c r="AI120" s="31" t="s">
        <v>325</v>
      </c>
      <c r="AJ120" s="38" t="s">
        <v>325</v>
      </c>
      <c r="AK120" s="31" t="s">
        <v>325</v>
      </c>
      <c r="AL120" s="31" t="s">
        <v>325</v>
      </c>
      <c r="AM120" s="38" t="s">
        <v>325</v>
      </c>
      <c r="AN120" s="31" t="s">
        <v>325</v>
      </c>
      <c r="AO120" s="31" t="s">
        <v>325</v>
      </c>
      <c r="AP120" s="38" t="s">
        <v>325</v>
      </c>
      <c r="AQ120" s="31" t="s">
        <v>325</v>
      </c>
      <c r="AR120" s="31" t="s">
        <v>325</v>
      </c>
      <c r="AS120" s="38" t="s">
        <v>325</v>
      </c>
      <c r="AT120" s="38" t="s">
        <v>325</v>
      </c>
      <c r="AU120" s="38" t="s">
        <v>325</v>
      </c>
      <c r="AV120" s="36" t="s">
        <v>235</v>
      </c>
      <c r="AW120" s="30" t="s">
        <v>325</v>
      </c>
      <c r="AX120" s="30" t="s">
        <v>325</v>
      </c>
      <c r="AY120" s="30" t="s">
        <v>143</v>
      </c>
      <c r="AZ120" s="30" t="s">
        <v>325</v>
      </c>
      <c r="BA120" s="30" t="s">
        <v>325</v>
      </c>
      <c r="BB120" s="36" t="s">
        <v>209</v>
      </c>
      <c r="BC120" s="30" t="s">
        <v>325</v>
      </c>
      <c r="BD120" s="25">
        <v>5</v>
      </c>
      <c r="BE120" s="36" t="s">
        <v>210</v>
      </c>
      <c r="BF120" s="30" t="s">
        <v>325</v>
      </c>
      <c r="BG120" s="25">
        <v>5</v>
      </c>
      <c r="BH120" s="36" t="s">
        <v>180</v>
      </c>
      <c r="BI120" s="30" t="s">
        <v>325</v>
      </c>
      <c r="BJ120" s="25">
        <v>5</v>
      </c>
      <c r="BK120" s="36" t="s">
        <v>210</v>
      </c>
      <c r="BL120" s="30" t="s">
        <v>325</v>
      </c>
      <c r="BM120" s="30" t="s">
        <v>325</v>
      </c>
      <c r="BN120" s="86" t="s">
        <v>544</v>
      </c>
      <c r="BO120" s="30" t="s">
        <v>325</v>
      </c>
      <c r="BP120" s="30" t="s">
        <v>325</v>
      </c>
      <c r="BQ120" s="36" t="s">
        <v>187</v>
      </c>
      <c r="BR120" s="30" t="s">
        <v>325</v>
      </c>
      <c r="BS120" s="25">
        <v>5</v>
      </c>
      <c r="BT120" s="25" t="s">
        <v>539</v>
      </c>
      <c r="BU120" s="25"/>
      <c r="BV120" s="30" t="s">
        <v>325</v>
      </c>
      <c r="BW120" s="30" t="s">
        <v>325</v>
      </c>
      <c r="BX120" s="25" t="s">
        <v>119</v>
      </c>
      <c r="BY120" s="61">
        <v>99</v>
      </c>
    </row>
    <row r="121" spans="1:77" ht="24" customHeight="1">
      <c r="A121" s="27">
        <f t="shared" si="6"/>
        <v>110</v>
      </c>
      <c r="B121" s="106" t="s">
        <v>238</v>
      </c>
      <c r="C121" s="88" t="s">
        <v>288</v>
      </c>
      <c r="D121" s="29">
        <v>1987</v>
      </c>
      <c r="E121" s="29">
        <v>3</v>
      </c>
      <c r="F121" s="30" t="s">
        <v>325</v>
      </c>
      <c r="G121" s="30" t="s">
        <v>347</v>
      </c>
      <c r="H121" s="207">
        <f>994.8+1</f>
        <v>995.8</v>
      </c>
      <c r="I121" s="208">
        <f>827.8+1</f>
        <v>828.8</v>
      </c>
      <c r="J121" s="192">
        <f>69.8</f>
        <v>69.8</v>
      </c>
      <c r="K121" s="29">
        <v>18</v>
      </c>
      <c r="L121" s="32" t="s">
        <v>23</v>
      </c>
      <c r="M121" s="30" t="s">
        <v>325</v>
      </c>
      <c r="N121" s="26" t="s">
        <v>537</v>
      </c>
      <c r="O121" s="30" t="s">
        <v>325</v>
      </c>
      <c r="P121" s="26" t="s">
        <v>226</v>
      </c>
      <c r="Q121" s="26" t="s">
        <v>547</v>
      </c>
      <c r="R121" s="30" t="s">
        <v>325</v>
      </c>
      <c r="S121" s="30" t="s">
        <v>325</v>
      </c>
      <c r="T121" s="38" t="s">
        <v>143</v>
      </c>
      <c r="U121" s="38" t="s">
        <v>546</v>
      </c>
      <c r="V121" s="30" t="s">
        <v>325</v>
      </c>
      <c r="W121" s="30" t="s">
        <v>325</v>
      </c>
      <c r="X121" s="34" t="s">
        <v>89</v>
      </c>
      <c r="Y121" s="26" t="s">
        <v>547</v>
      </c>
      <c r="Z121" s="30" t="s">
        <v>325</v>
      </c>
      <c r="AA121" s="30" t="s">
        <v>325</v>
      </c>
      <c r="AB121" s="36" t="s">
        <v>231</v>
      </c>
      <c r="AC121" s="26" t="s">
        <v>547</v>
      </c>
      <c r="AD121" s="30" t="s">
        <v>325</v>
      </c>
      <c r="AE121" s="30" t="s">
        <v>325</v>
      </c>
      <c r="AF121" s="36" t="s">
        <v>226</v>
      </c>
      <c r="AG121" s="38" t="s">
        <v>143</v>
      </c>
      <c r="AH121" s="31" t="s">
        <v>325</v>
      </c>
      <c r="AI121" s="31" t="s">
        <v>325</v>
      </c>
      <c r="AJ121" s="38" t="s">
        <v>325</v>
      </c>
      <c r="AK121" s="31" t="s">
        <v>325</v>
      </c>
      <c r="AL121" s="31" t="s">
        <v>325</v>
      </c>
      <c r="AM121" s="38" t="s">
        <v>325</v>
      </c>
      <c r="AN121" s="31" t="s">
        <v>325</v>
      </c>
      <c r="AO121" s="31" t="s">
        <v>325</v>
      </c>
      <c r="AP121" s="38" t="s">
        <v>325</v>
      </c>
      <c r="AQ121" s="31" t="s">
        <v>325</v>
      </c>
      <c r="AR121" s="31" t="s">
        <v>325</v>
      </c>
      <c r="AS121" s="38" t="s">
        <v>325</v>
      </c>
      <c r="AT121" s="38" t="s">
        <v>325</v>
      </c>
      <c r="AU121" s="38" t="s">
        <v>325</v>
      </c>
      <c r="AV121" s="36" t="s">
        <v>235</v>
      </c>
      <c r="AW121" s="30" t="s">
        <v>325</v>
      </c>
      <c r="AX121" s="30" t="s">
        <v>325</v>
      </c>
      <c r="AY121" s="30" t="s">
        <v>143</v>
      </c>
      <c r="AZ121" s="30" t="s">
        <v>325</v>
      </c>
      <c r="BA121" s="30" t="s">
        <v>325</v>
      </c>
      <c r="BB121" s="36" t="s">
        <v>191</v>
      </c>
      <c r="BC121" s="30" t="s">
        <v>325</v>
      </c>
      <c r="BD121" s="25">
        <v>5</v>
      </c>
      <c r="BE121" s="36" t="s">
        <v>200</v>
      </c>
      <c r="BF121" s="30" t="s">
        <v>325</v>
      </c>
      <c r="BG121" s="25">
        <v>5</v>
      </c>
      <c r="BH121" s="36" t="s">
        <v>180</v>
      </c>
      <c r="BI121" s="30" t="s">
        <v>325</v>
      </c>
      <c r="BJ121" s="25">
        <v>5</v>
      </c>
      <c r="BK121" s="36" t="s">
        <v>200</v>
      </c>
      <c r="BL121" s="30" t="s">
        <v>325</v>
      </c>
      <c r="BM121" s="30" t="s">
        <v>325</v>
      </c>
      <c r="BN121" s="86" t="s">
        <v>544</v>
      </c>
      <c r="BO121" s="30" t="s">
        <v>325</v>
      </c>
      <c r="BP121" s="30" t="s">
        <v>325</v>
      </c>
      <c r="BQ121" s="36" t="s">
        <v>187</v>
      </c>
      <c r="BR121" s="30" t="s">
        <v>325</v>
      </c>
      <c r="BS121" s="25">
        <v>5</v>
      </c>
      <c r="BT121" s="25" t="s">
        <v>539</v>
      </c>
      <c r="BU121" s="25"/>
      <c r="BV121" s="30" t="s">
        <v>325</v>
      </c>
      <c r="BW121" s="30" t="s">
        <v>325</v>
      </c>
      <c r="BX121" s="25" t="s">
        <v>119</v>
      </c>
      <c r="BY121" s="61">
        <v>99</v>
      </c>
    </row>
    <row r="122" spans="1:77" ht="24" customHeight="1">
      <c r="A122" s="27">
        <f t="shared" si="6"/>
        <v>111</v>
      </c>
      <c r="B122" s="106" t="s">
        <v>238</v>
      </c>
      <c r="C122" s="22" t="s">
        <v>438</v>
      </c>
      <c r="D122" s="47">
        <v>1986</v>
      </c>
      <c r="E122" s="47">
        <v>2</v>
      </c>
      <c r="F122" s="47">
        <v>461</v>
      </c>
      <c r="G122" s="30" t="s">
        <v>18</v>
      </c>
      <c r="H122" s="209">
        <f>927.5+0.1</f>
        <v>927.6</v>
      </c>
      <c r="I122" s="209">
        <f>866.7+0.1</f>
        <v>866.8000000000001</v>
      </c>
      <c r="J122" s="191" t="s">
        <v>325</v>
      </c>
      <c r="K122" s="47">
        <v>19</v>
      </c>
      <c r="L122" s="32" t="s">
        <v>87</v>
      </c>
      <c r="M122" s="30" t="s">
        <v>325</v>
      </c>
      <c r="N122" s="26" t="s">
        <v>537</v>
      </c>
      <c r="O122" s="30" t="s">
        <v>325</v>
      </c>
      <c r="P122" s="26" t="s">
        <v>226</v>
      </c>
      <c r="Q122" s="26" t="s">
        <v>547</v>
      </c>
      <c r="R122" s="197" t="s">
        <v>325</v>
      </c>
      <c r="S122" s="30" t="s">
        <v>325</v>
      </c>
      <c r="T122" s="38" t="s">
        <v>143</v>
      </c>
      <c r="U122" s="38" t="s">
        <v>546</v>
      </c>
      <c r="V122" s="30" t="s">
        <v>325</v>
      </c>
      <c r="W122" s="30" t="s">
        <v>325</v>
      </c>
      <c r="X122" s="34" t="s">
        <v>89</v>
      </c>
      <c r="Y122" s="38" t="s">
        <v>547</v>
      </c>
      <c r="Z122" s="197" t="s">
        <v>325</v>
      </c>
      <c r="AA122" s="30" t="s">
        <v>325</v>
      </c>
      <c r="AB122" s="36" t="s">
        <v>232</v>
      </c>
      <c r="AC122" s="26" t="s">
        <v>547</v>
      </c>
      <c r="AD122" s="30" t="s">
        <v>325</v>
      </c>
      <c r="AE122" s="30" t="s">
        <v>325</v>
      </c>
      <c r="AF122" s="38" t="s">
        <v>143</v>
      </c>
      <c r="AG122" s="38" t="s">
        <v>546</v>
      </c>
      <c r="AH122" s="31" t="s">
        <v>325</v>
      </c>
      <c r="AI122" s="31" t="s">
        <v>325</v>
      </c>
      <c r="AJ122" s="38" t="s">
        <v>325</v>
      </c>
      <c r="AK122" s="31" t="s">
        <v>325</v>
      </c>
      <c r="AL122" s="31" t="s">
        <v>325</v>
      </c>
      <c r="AM122" s="38" t="s">
        <v>325</v>
      </c>
      <c r="AN122" s="31" t="s">
        <v>325</v>
      </c>
      <c r="AO122" s="31" t="s">
        <v>325</v>
      </c>
      <c r="AP122" s="38" t="s">
        <v>325</v>
      </c>
      <c r="AQ122" s="31" t="s">
        <v>325</v>
      </c>
      <c r="AR122" s="31" t="s">
        <v>325</v>
      </c>
      <c r="AS122" s="38" t="s">
        <v>325</v>
      </c>
      <c r="AT122" s="38" t="s">
        <v>325</v>
      </c>
      <c r="AU122" s="38" t="s">
        <v>325</v>
      </c>
      <c r="AV122" s="36" t="s">
        <v>235</v>
      </c>
      <c r="AW122" s="30" t="s">
        <v>325</v>
      </c>
      <c r="AX122" s="30" t="s">
        <v>325</v>
      </c>
      <c r="AY122" s="30" t="s">
        <v>143</v>
      </c>
      <c r="AZ122" s="30" t="s">
        <v>325</v>
      </c>
      <c r="BA122" s="30" t="s">
        <v>325</v>
      </c>
      <c r="BB122" s="38" t="s">
        <v>196</v>
      </c>
      <c r="BC122" s="30" t="s">
        <v>325</v>
      </c>
      <c r="BD122" s="32">
        <v>5</v>
      </c>
      <c r="BE122" s="26" t="s">
        <v>182</v>
      </c>
      <c r="BF122" s="30" t="s">
        <v>325</v>
      </c>
      <c r="BG122" s="32">
        <v>5</v>
      </c>
      <c r="BH122" s="26" t="s">
        <v>180</v>
      </c>
      <c r="BI122" s="30" t="s">
        <v>325</v>
      </c>
      <c r="BJ122" s="32">
        <v>5</v>
      </c>
      <c r="BK122" s="26" t="s">
        <v>182</v>
      </c>
      <c r="BL122" s="30" t="s">
        <v>325</v>
      </c>
      <c r="BM122" s="30" t="s">
        <v>325</v>
      </c>
      <c r="BN122" s="86" t="s">
        <v>544</v>
      </c>
      <c r="BO122" s="30" t="s">
        <v>325</v>
      </c>
      <c r="BP122" s="30" t="s">
        <v>325</v>
      </c>
      <c r="BQ122" s="26" t="s">
        <v>143</v>
      </c>
      <c r="BR122" s="30" t="s">
        <v>325</v>
      </c>
      <c r="BS122" s="30" t="s">
        <v>325</v>
      </c>
      <c r="BT122" s="30" t="s">
        <v>143</v>
      </c>
      <c r="BU122" s="30"/>
      <c r="BV122" s="30" t="s">
        <v>325</v>
      </c>
      <c r="BW122" s="30" t="s">
        <v>325</v>
      </c>
      <c r="BX122" s="94" t="s">
        <v>94</v>
      </c>
      <c r="BY122" s="63">
        <v>97</v>
      </c>
    </row>
    <row r="123" spans="1:77" ht="24" customHeight="1">
      <c r="A123" s="27">
        <f t="shared" si="6"/>
        <v>112</v>
      </c>
      <c r="B123" s="106" t="s">
        <v>238</v>
      </c>
      <c r="C123" s="88" t="s">
        <v>301</v>
      </c>
      <c r="D123" s="29">
        <v>1989</v>
      </c>
      <c r="E123" s="29">
        <v>2</v>
      </c>
      <c r="F123" s="30" t="s">
        <v>325</v>
      </c>
      <c r="G123" s="30" t="s">
        <v>325</v>
      </c>
      <c r="H123" s="207">
        <f>700.3+0.2</f>
        <v>700.5</v>
      </c>
      <c r="I123" s="208">
        <f>610.6+0.2</f>
        <v>610.8000000000001</v>
      </c>
      <c r="J123" s="192" t="s">
        <v>325</v>
      </c>
      <c r="K123" s="29">
        <v>16</v>
      </c>
      <c r="L123" s="32" t="s">
        <v>20</v>
      </c>
      <c r="M123" s="30" t="s">
        <v>325</v>
      </c>
      <c r="N123" s="26" t="s">
        <v>537</v>
      </c>
      <c r="O123" s="30" t="s">
        <v>325</v>
      </c>
      <c r="P123" s="26" t="s">
        <v>226</v>
      </c>
      <c r="Q123" s="26" t="s">
        <v>547</v>
      </c>
      <c r="R123" s="197" t="s">
        <v>325</v>
      </c>
      <c r="S123" s="30" t="s">
        <v>325</v>
      </c>
      <c r="T123" s="38" t="s">
        <v>143</v>
      </c>
      <c r="U123" s="38" t="s">
        <v>546</v>
      </c>
      <c r="V123" s="30" t="s">
        <v>325</v>
      </c>
      <c r="W123" s="30" t="s">
        <v>325</v>
      </c>
      <c r="X123" s="34" t="s">
        <v>89</v>
      </c>
      <c r="Y123" s="38" t="s">
        <v>547</v>
      </c>
      <c r="Z123" s="30" t="s">
        <v>325</v>
      </c>
      <c r="AA123" s="30" t="s">
        <v>325</v>
      </c>
      <c r="AB123" s="36" t="s">
        <v>232</v>
      </c>
      <c r="AC123" s="26" t="s">
        <v>547</v>
      </c>
      <c r="AD123" s="30" t="s">
        <v>325</v>
      </c>
      <c r="AE123" s="30" t="s">
        <v>325</v>
      </c>
      <c r="AF123" s="38" t="s">
        <v>143</v>
      </c>
      <c r="AG123" s="38" t="s">
        <v>546</v>
      </c>
      <c r="AH123" s="31" t="s">
        <v>325</v>
      </c>
      <c r="AI123" s="31" t="s">
        <v>325</v>
      </c>
      <c r="AJ123" s="38" t="s">
        <v>325</v>
      </c>
      <c r="AK123" s="31" t="s">
        <v>325</v>
      </c>
      <c r="AL123" s="31" t="s">
        <v>325</v>
      </c>
      <c r="AM123" s="38" t="s">
        <v>325</v>
      </c>
      <c r="AN123" s="31" t="s">
        <v>325</v>
      </c>
      <c r="AO123" s="31" t="s">
        <v>325</v>
      </c>
      <c r="AP123" s="38" t="s">
        <v>325</v>
      </c>
      <c r="AQ123" s="31" t="s">
        <v>325</v>
      </c>
      <c r="AR123" s="31" t="s">
        <v>325</v>
      </c>
      <c r="AS123" s="38" t="s">
        <v>325</v>
      </c>
      <c r="AT123" s="38" t="s">
        <v>325</v>
      </c>
      <c r="AU123" s="38" t="s">
        <v>325</v>
      </c>
      <c r="AV123" s="36" t="s">
        <v>235</v>
      </c>
      <c r="AW123" s="30" t="s">
        <v>325</v>
      </c>
      <c r="AX123" s="30" t="s">
        <v>325</v>
      </c>
      <c r="AY123" s="30" t="s">
        <v>143</v>
      </c>
      <c r="AZ123" s="30" t="s">
        <v>325</v>
      </c>
      <c r="BA123" s="30" t="s">
        <v>325</v>
      </c>
      <c r="BB123" s="36" t="s">
        <v>196</v>
      </c>
      <c r="BC123" s="30" t="s">
        <v>325</v>
      </c>
      <c r="BD123" s="25">
        <v>5</v>
      </c>
      <c r="BE123" s="36" t="s">
        <v>182</v>
      </c>
      <c r="BF123" s="30" t="s">
        <v>325</v>
      </c>
      <c r="BG123" s="25">
        <v>5</v>
      </c>
      <c r="BH123" s="36" t="s">
        <v>180</v>
      </c>
      <c r="BI123" s="30" t="s">
        <v>325</v>
      </c>
      <c r="BJ123" s="25">
        <v>5</v>
      </c>
      <c r="BK123" s="36" t="s">
        <v>182</v>
      </c>
      <c r="BL123" s="30" t="s">
        <v>325</v>
      </c>
      <c r="BM123" s="30" t="s">
        <v>325</v>
      </c>
      <c r="BN123" s="86" t="s">
        <v>544</v>
      </c>
      <c r="BO123" s="30" t="s">
        <v>325</v>
      </c>
      <c r="BP123" s="30" t="s">
        <v>325</v>
      </c>
      <c r="BQ123" s="36" t="s">
        <v>218</v>
      </c>
      <c r="BR123" s="30" t="s">
        <v>325</v>
      </c>
      <c r="BS123" s="25">
        <v>5</v>
      </c>
      <c r="BT123" s="25" t="s">
        <v>539</v>
      </c>
      <c r="BU123" s="25"/>
      <c r="BV123" s="30" t="s">
        <v>325</v>
      </c>
      <c r="BW123" s="30" t="s">
        <v>325</v>
      </c>
      <c r="BX123" s="25" t="s">
        <v>124</v>
      </c>
      <c r="BY123" s="61">
        <v>95</v>
      </c>
    </row>
    <row r="124" spans="1:77" ht="24" customHeight="1">
      <c r="A124" s="27">
        <f t="shared" si="6"/>
        <v>113</v>
      </c>
      <c r="B124" s="106" t="s">
        <v>238</v>
      </c>
      <c r="C124" s="87" t="s">
        <v>248</v>
      </c>
      <c r="D124" s="25">
        <v>1991</v>
      </c>
      <c r="E124" s="25">
        <v>3</v>
      </c>
      <c r="F124" s="30" t="s">
        <v>325</v>
      </c>
      <c r="G124" s="30" t="s">
        <v>332</v>
      </c>
      <c r="H124" s="207">
        <f>996.5-0.8</f>
        <v>995.7</v>
      </c>
      <c r="I124" s="207">
        <f>908.9-0.8</f>
        <v>908.1</v>
      </c>
      <c r="J124" s="190" t="s">
        <v>325</v>
      </c>
      <c r="K124" s="25">
        <v>18</v>
      </c>
      <c r="L124" s="32" t="s">
        <v>20</v>
      </c>
      <c r="M124" s="30" t="s">
        <v>325</v>
      </c>
      <c r="N124" s="26" t="s">
        <v>537</v>
      </c>
      <c r="O124" s="30" t="s">
        <v>325</v>
      </c>
      <c r="P124" s="26" t="s">
        <v>226</v>
      </c>
      <c r="Q124" s="26" t="s">
        <v>547</v>
      </c>
      <c r="R124" s="30" t="s">
        <v>325</v>
      </c>
      <c r="S124" s="30" t="s">
        <v>325</v>
      </c>
      <c r="T124" s="38" t="s">
        <v>143</v>
      </c>
      <c r="U124" s="38" t="s">
        <v>546</v>
      </c>
      <c r="V124" s="30" t="s">
        <v>325</v>
      </c>
      <c r="W124" s="30" t="s">
        <v>325</v>
      </c>
      <c r="X124" s="34" t="s">
        <v>89</v>
      </c>
      <c r="Y124" s="26" t="s">
        <v>547</v>
      </c>
      <c r="Z124" s="122">
        <v>2009</v>
      </c>
      <c r="AA124" s="30" t="s">
        <v>325</v>
      </c>
      <c r="AB124" s="36" t="s">
        <v>231</v>
      </c>
      <c r="AC124" s="26" t="s">
        <v>547</v>
      </c>
      <c r="AD124" s="30" t="s">
        <v>325</v>
      </c>
      <c r="AE124" s="30" t="s">
        <v>325</v>
      </c>
      <c r="AF124" s="38" t="s">
        <v>143</v>
      </c>
      <c r="AG124" s="38" t="s">
        <v>546</v>
      </c>
      <c r="AH124" s="31" t="s">
        <v>325</v>
      </c>
      <c r="AI124" s="31" t="s">
        <v>325</v>
      </c>
      <c r="AJ124" s="38" t="s">
        <v>325</v>
      </c>
      <c r="AK124" s="31" t="s">
        <v>325</v>
      </c>
      <c r="AL124" s="31" t="s">
        <v>325</v>
      </c>
      <c r="AM124" s="38" t="s">
        <v>325</v>
      </c>
      <c r="AN124" s="31" t="s">
        <v>325</v>
      </c>
      <c r="AO124" s="31" t="s">
        <v>325</v>
      </c>
      <c r="AP124" s="38" t="s">
        <v>325</v>
      </c>
      <c r="AQ124" s="31" t="s">
        <v>325</v>
      </c>
      <c r="AR124" s="31" t="s">
        <v>325</v>
      </c>
      <c r="AS124" s="38" t="s">
        <v>325</v>
      </c>
      <c r="AT124" s="38" t="s">
        <v>325</v>
      </c>
      <c r="AU124" s="38" t="s">
        <v>325</v>
      </c>
      <c r="AV124" s="36" t="s">
        <v>235</v>
      </c>
      <c r="AW124" s="30" t="s">
        <v>325</v>
      </c>
      <c r="AX124" s="30" t="s">
        <v>325</v>
      </c>
      <c r="AY124" s="30" t="s">
        <v>143</v>
      </c>
      <c r="AZ124" s="30" t="s">
        <v>325</v>
      </c>
      <c r="BA124" s="30" t="s">
        <v>325</v>
      </c>
      <c r="BB124" s="36" t="s">
        <v>188</v>
      </c>
      <c r="BC124" s="30" t="s">
        <v>325</v>
      </c>
      <c r="BD124" s="25">
        <v>5</v>
      </c>
      <c r="BE124" s="36" t="s">
        <v>193</v>
      </c>
      <c r="BF124" s="30" t="s">
        <v>325</v>
      </c>
      <c r="BG124" s="25">
        <v>5</v>
      </c>
      <c r="BH124" s="36" t="s">
        <v>180</v>
      </c>
      <c r="BI124" s="30" t="s">
        <v>325</v>
      </c>
      <c r="BJ124" s="25">
        <v>5</v>
      </c>
      <c r="BK124" s="36" t="s">
        <v>193</v>
      </c>
      <c r="BL124" s="30" t="s">
        <v>325</v>
      </c>
      <c r="BM124" s="30" t="s">
        <v>325</v>
      </c>
      <c r="BN124" s="86" t="s">
        <v>544</v>
      </c>
      <c r="BO124" s="30" t="s">
        <v>325</v>
      </c>
      <c r="BP124" s="30" t="s">
        <v>325</v>
      </c>
      <c r="BQ124" s="36" t="s">
        <v>218</v>
      </c>
      <c r="BR124" s="30" t="s">
        <v>325</v>
      </c>
      <c r="BS124" s="30" t="s">
        <v>325</v>
      </c>
      <c r="BT124" s="25" t="s">
        <v>539</v>
      </c>
      <c r="BU124" s="30"/>
      <c r="BV124" s="30" t="s">
        <v>325</v>
      </c>
      <c r="BW124" s="30" t="s">
        <v>325</v>
      </c>
      <c r="BX124" s="25" t="s">
        <v>96</v>
      </c>
      <c r="BY124" s="61">
        <v>92</v>
      </c>
    </row>
    <row r="125" spans="1:77" ht="24" customHeight="1">
      <c r="A125" s="27">
        <f t="shared" si="6"/>
        <v>114</v>
      </c>
      <c r="B125" s="106" t="s">
        <v>238</v>
      </c>
      <c r="C125" s="88" t="s">
        <v>299</v>
      </c>
      <c r="D125" s="29">
        <v>1991</v>
      </c>
      <c r="E125" s="29">
        <v>2</v>
      </c>
      <c r="F125" s="30" t="s">
        <v>325</v>
      </c>
      <c r="G125" s="30" t="s">
        <v>380</v>
      </c>
      <c r="H125" s="207">
        <v>465.05</v>
      </c>
      <c r="I125" s="208">
        <v>417.6</v>
      </c>
      <c r="J125" s="192" t="s">
        <v>325</v>
      </c>
      <c r="K125" s="29">
        <v>8</v>
      </c>
      <c r="L125" s="32" t="s">
        <v>49</v>
      </c>
      <c r="M125" s="30" t="s">
        <v>325</v>
      </c>
      <c r="N125" s="26" t="s">
        <v>537</v>
      </c>
      <c r="O125" s="30" t="s">
        <v>325</v>
      </c>
      <c r="P125" s="26" t="s">
        <v>226</v>
      </c>
      <c r="Q125" s="38" t="s">
        <v>546</v>
      </c>
      <c r="R125" s="30" t="s">
        <v>325</v>
      </c>
      <c r="S125" s="30" t="s">
        <v>325</v>
      </c>
      <c r="T125" s="38" t="s">
        <v>143</v>
      </c>
      <c r="U125" s="38" t="s">
        <v>546</v>
      </c>
      <c r="V125" s="30" t="s">
        <v>325</v>
      </c>
      <c r="W125" s="30" t="s">
        <v>325</v>
      </c>
      <c r="X125" s="34" t="s">
        <v>89</v>
      </c>
      <c r="Y125" s="26" t="s">
        <v>547</v>
      </c>
      <c r="Z125" s="30" t="s">
        <v>325</v>
      </c>
      <c r="AA125" s="30" t="s">
        <v>325</v>
      </c>
      <c r="AB125" s="36" t="s">
        <v>232</v>
      </c>
      <c r="AC125" s="26" t="s">
        <v>547</v>
      </c>
      <c r="AD125" s="30" t="s">
        <v>325</v>
      </c>
      <c r="AE125" s="30" t="s">
        <v>325</v>
      </c>
      <c r="AF125" s="38" t="s">
        <v>143</v>
      </c>
      <c r="AG125" s="38" t="s">
        <v>546</v>
      </c>
      <c r="AH125" s="31" t="s">
        <v>325</v>
      </c>
      <c r="AI125" s="31" t="s">
        <v>325</v>
      </c>
      <c r="AJ125" s="38" t="s">
        <v>325</v>
      </c>
      <c r="AK125" s="31" t="s">
        <v>325</v>
      </c>
      <c r="AL125" s="31" t="s">
        <v>325</v>
      </c>
      <c r="AM125" s="38" t="s">
        <v>325</v>
      </c>
      <c r="AN125" s="31" t="s">
        <v>325</v>
      </c>
      <c r="AO125" s="31" t="s">
        <v>325</v>
      </c>
      <c r="AP125" s="38" t="s">
        <v>325</v>
      </c>
      <c r="AQ125" s="31" t="s">
        <v>325</v>
      </c>
      <c r="AR125" s="31" t="s">
        <v>325</v>
      </c>
      <c r="AS125" s="38" t="s">
        <v>325</v>
      </c>
      <c r="AT125" s="38" t="s">
        <v>325</v>
      </c>
      <c r="AU125" s="38" t="s">
        <v>325</v>
      </c>
      <c r="AV125" s="36" t="s">
        <v>235</v>
      </c>
      <c r="AW125" s="30" t="s">
        <v>325</v>
      </c>
      <c r="AX125" s="30" t="s">
        <v>325</v>
      </c>
      <c r="AY125" s="30" t="s">
        <v>143</v>
      </c>
      <c r="AZ125" s="30" t="s">
        <v>325</v>
      </c>
      <c r="BA125" s="30" t="s">
        <v>325</v>
      </c>
      <c r="BB125" s="36" t="s">
        <v>178</v>
      </c>
      <c r="BC125" s="30" t="s">
        <v>325</v>
      </c>
      <c r="BD125" s="30" t="s">
        <v>325</v>
      </c>
      <c r="BE125" s="36" t="s">
        <v>182</v>
      </c>
      <c r="BF125" s="30" t="s">
        <v>325</v>
      </c>
      <c r="BG125" s="30" t="s">
        <v>325</v>
      </c>
      <c r="BH125" s="36" t="s">
        <v>180</v>
      </c>
      <c r="BI125" s="30" t="s">
        <v>325</v>
      </c>
      <c r="BJ125" s="30" t="s">
        <v>325</v>
      </c>
      <c r="BK125" s="36" t="s">
        <v>182</v>
      </c>
      <c r="BL125" s="30" t="s">
        <v>325</v>
      </c>
      <c r="BM125" s="30" t="s">
        <v>325</v>
      </c>
      <c r="BN125" s="86" t="s">
        <v>544</v>
      </c>
      <c r="BO125" s="30" t="s">
        <v>325</v>
      </c>
      <c r="BP125" s="30" t="s">
        <v>325</v>
      </c>
      <c r="BQ125" s="36" t="s">
        <v>218</v>
      </c>
      <c r="BR125" s="30" t="s">
        <v>325</v>
      </c>
      <c r="BS125" s="30" t="s">
        <v>325</v>
      </c>
      <c r="BT125" s="25" t="s">
        <v>539</v>
      </c>
      <c r="BU125" s="30"/>
      <c r="BV125" s="30" t="s">
        <v>325</v>
      </c>
      <c r="BW125" s="30" t="s">
        <v>325</v>
      </c>
      <c r="BX125" s="30" t="s">
        <v>325</v>
      </c>
      <c r="BY125" s="61">
        <v>102</v>
      </c>
    </row>
    <row r="126" spans="1:77" ht="24" customHeight="1">
      <c r="A126" s="27">
        <f t="shared" si="6"/>
        <v>115</v>
      </c>
      <c r="B126" s="106" t="s">
        <v>238</v>
      </c>
      <c r="C126" s="22" t="s">
        <v>440</v>
      </c>
      <c r="D126" s="47">
        <v>1991</v>
      </c>
      <c r="E126" s="47">
        <v>3</v>
      </c>
      <c r="F126" s="47">
        <v>84</v>
      </c>
      <c r="G126" s="30" t="s">
        <v>17</v>
      </c>
      <c r="H126" s="209">
        <f>1392.3+1.3</f>
        <v>1393.6</v>
      </c>
      <c r="I126" s="209">
        <f>1299.9+1.3</f>
        <v>1301.2</v>
      </c>
      <c r="J126" s="191" t="s">
        <v>325</v>
      </c>
      <c r="K126" s="47">
        <v>29</v>
      </c>
      <c r="L126" s="32" t="s">
        <v>86</v>
      </c>
      <c r="M126" s="30" t="s">
        <v>325</v>
      </c>
      <c r="N126" s="26" t="s">
        <v>537</v>
      </c>
      <c r="O126" s="30" t="s">
        <v>325</v>
      </c>
      <c r="P126" s="26" t="s">
        <v>226</v>
      </c>
      <c r="Q126" s="26" t="s">
        <v>547</v>
      </c>
      <c r="R126" s="197" t="s">
        <v>325</v>
      </c>
      <c r="S126" s="30" t="s">
        <v>325</v>
      </c>
      <c r="T126" s="38" t="s">
        <v>143</v>
      </c>
      <c r="U126" s="38" t="s">
        <v>546</v>
      </c>
      <c r="V126" s="30" t="s">
        <v>325</v>
      </c>
      <c r="W126" s="30" t="s">
        <v>325</v>
      </c>
      <c r="X126" s="34" t="s">
        <v>89</v>
      </c>
      <c r="Y126" s="38" t="s">
        <v>143</v>
      </c>
      <c r="Z126" s="30" t="s">
        <v>325</v>
      </c>
      <c r="AA126" s="30" t="s">
        <v>325</v>
      </c>
      <c r="AB126" s="36" t="s">
        <v>231</v>
      </c>
      <c r="AC126" s="26" t="s">
        <v>547</v>
      </c>
      <c r="AD126" s="30" t="s">
        <v>325</v>
      </c>
      <c r="AE126" s="30" t="s">
        <v>325</v>
      </c>
      <c r="AF126" s="38" t="s">
        <v>143</v>
      </c>
      <c r="AG126" s="38" t="s">
        <v>546</v>
      </c>
      <c r="AH126" s="31" t="s">
        <v>325</v>
      </c>
      <c r="AI126" s="31" t="s">
        <v>325</v>
      </c>
      <c r="AJ126" s="38" t="s">
        <v>325</v>
      </c>
      <c r="AK126" s="31" t="s">
        <v>325</v>
      </c>
      <c r="AL126" s="31" t="s">
        <v>325</v>
      </c>
      <c r="AM126" s="38" t="s">
        <v>325</v>
      </c>
      <c r="AN126" s="31" t="s">
        <v>325</v>
      </c>
      <c r="AO126" s="31" t="s">
        <v>325</v>
      </c>
      <c r="AP126" s="38" t="s">
        <v>325</v>
      </c>
      <c r="AQ126" s="31" t="s">
        <v>325</v>
      </c>
      <c r="AR126" s="31" t="s">
        <v>325</v>
      </c>
      <c r="AS126" s="38" t="s">
        <v>325</v>
      </c>
      <c r="AT126" s="38" t="s">
        <v>325</v>
      </c>
      <c r="AU126" s="38" t="s">
        <v>325</v>
      </c>
      <c r="AV126" s="36" t="s">
        <v>235</v>
      </c>
      <c r="AW126" s="30" t="s">
        <v>325</v>
      </c>
      <c r="AX126" s="30" t="s">
        <v>325</v>
      </c>
      <c r="AY126" s="30" t="s">
        <v>143</v>
      </c>
      <c r="AZ126" s="30" t="s">
        <v>325</v>
      </c>
      <c r="BA126" s="30" t="s">
        <v>325</v>
      </c>
      <c r="BB126" s="38" t="s">
        <v>223</v>
      </c>
      <c r="BC126" s="30" t="s">
        <v>325</v>
      </c>
      <c r="BD126" s="32">
        <v>5</v>
      </c>
      <c r="BE126" s="26" t="s">
        <v>193</v>
      </c>
      <c r="BF126" s="30">
        <v>2011</v>
      </c>
      <c r="BG126" s="32">
        <v>5</v>
      </c>
      <c r="BH126" s="26" t="s">
        <v>180</v>
      </c>
      <c r="BI126" s="30" t="s">
        <v>325</v>
      </c>
      <c r="BJ126" s="32">
        <v>5</v>
      </c>
      <c r="BK126" s="26" t="s">
        <v>193</v>
      </c>
      <c r="BL126" s="30" t="s">
        <v>325</v>
      </c>
      <c r="BM126" s="30" t="s">
        <v>325</v>
      </c>
      <c r="BN126" s="86" t="s">
        <v>544</v>
      </c>
      <c r="BO126" s="30" t="s">
        <v>325</v>
      </c>
      <c r="BP126" s="30" t="s">
        <v>325</v>
      </c>
      <c r="BQ126" s="36" t="s">
        <v>218</v>
      </c>
      <c r="BR126" s="30" t="s">
        <v>325</v>
      </c>
      <c r="BS126" s="30" t="s">
        <v>325</v>
      </c>
      <c r="BT126" s="25" t="s">
        <v>539</v>
      </c>
      <c r="BU126" s="30"/>
      <c r="BV126" s="30" t="s">
        <v>325</v>
      </c>
      <c r="BW126" s="30" t="s">
        <v>325</v>
      </c>
      <c r="BX126" s="94" t="s">
        <v>141</v>
      </c>
      <c r="BY126" s="63">
        <v>96</v>
      </c>
    </row>
    <row r="127" spans="1:77" ht="24" customHeight="1">
      <c r="A127" s="27">
        <f t="shared" si="6"/>
        <v>116</v>
      </c>
      <c r="B127" s="106" t="s">
        <v>238</v>
      </c>
      <c r="C127" s="88" t="s">
        <v>317</v>
      </c>
      <c r="D127" s="29">
        <v>1992</v>
      </c>
      <c r="E127" s="29">
        <v>3</v>
      </c>
      <c r="F127" s="30" t="s">
        <v>325</v>
      </c>
      <c r="G127" s="30" t="s">
        <v>396</v>
      </c>
      <c r="H127" s="207">
        <v>1398.9</v>
      </c>
      <c r="I127" s="208">
        <v>1279.3</v>
      </c>
      <c r="J127" s="192" t="s">
        <v>325</v>
      </c>
      <c r="K127" s="29">
        <v>27</v>
      </c>
      <c r="L127" s="32" t="s">
        <v>23</v>
      </c>
      <c r="M127" s="30" t="s">
        <v>325</v>
      </c>
      <c r="N127" s="26" t="s">
        <v>537</v>
      </c>
      <c r="O127" s="30" t="s">
        <v>325</v>
      </c>
      <c r="P127" s="26" t="s">
        <v>226</v>
      </c>
      <c r="Q127" s="26" t="s">
        <v>547</v>
      </c>
      <c r="R127" s="25">
        <v>2006</v>
      </c>
      <c r="S127" s="30" t="s">
        <v>325</v>
      </c>
      <c r="T127" s="38" t="s">
        <v>143</v>
      </c>
      <c r="U127" s="38" t="s">
        <v>546</v>
      </c>
      <c r="V127" s="30" t="s">
        <v>325</v>
      </c>
      <c r="W127" s="30" t="s">
        <v>325</v>
      </c>
      <c r="X127" s="34" t="s">
        <v>89</v>
      </c>
      <c r="Y127" s="36" t="s">
        <v>547</v>
      </c>
      <c r="Z127" s="30" t="s">
        <v>325</v>
      </c>
      <c r="AA127" s="30" t="s">
        <v>325</v>
      </c>
      <c r="AB127" s="36" t="s">
        <v>231</v>
      </c>
      <c r="AC127" s="26" t="s">
        <v>547</v>
      </c>
      <c r="AD127" s="30" t="s">
        <v>325</v>
      </c>
      <c r="AE127" s="30" t="s">
        <v>325</v>
      </c>
      <c r="AF127" s="38" t="s">
        <v>143</v>
      </c>
      <c r="AG127" s="38" t="s">
        <v>546</v>
      </c>
      <c r="AH127" s="31" t="s">
        <v>325</v>
      </c>
      <c r="AI127" s="31" t="s">
        <v>325</v>
      </c>
      <c r="AJ127" s="38" t="s">
        <v>325</v>
      </c>
      <c r="AK127" s="31" t="s">
        <v>325</v>
      </c>
      <c r="AL127" s="31" t="s">
        <v>325</v>
      </c>
      <c r="AM127" s="38" t="s">
        <v>325</v>
      </c>
      <c r="AN127" s="31" t="s">
        <v>325</v>
      </c>
      <c r="AO127" s="31" t="s">
        <v>325</v>
      </c>
      <c r="AP127" s="38" t="s">
        <v>325</v>
      </c>
      <c r="AQ127" s="31" t="s">
        <v>325</v>
      </c>
      <c r="AR127" s="31" t="s">
        <v>325</v>
      </c>
      <c r="AS127" s="38" t="s">
        <v>325</v>
      </c>
      <c r="AT127" s="38" t="s">
        <v>325</v>
      </c>
      <c r="AU127" s="38" t="s">
        <v>325</v>
      </c>
      <c r="AV127" s="36" t="s">
        <v>235</v>
      </c>
      <c r="AW127" s="30" t="s">
        <v>325</v>
      </c>
      <c r="AX127" s="30" t="s">
        <v>325</v>
      </c>
      <c r="AY127" s="30" t="s">
        <v>143</v>
      </c>
      <c r="AZ127" s="30" t="s">
        <v>325</v>
      </c>
      <c r="BA127" s="30" t="s">
        <v>325</v>
      </c>
      <c r="BB127" s="36" t="s">
        <v>188</v>
      </c>
      <c r="BC127" s="30" t="s">
        <v>325</v>
      </c>
      <c r="BD127" s="25">
        <v>5</v>
      </c>
      <c r="BE127" s="36" t="s">
        <v>193</v>
      </c>
      <c r="BF127" s="30" t="s">
        <v>325</v>
      </c>
      <c r="BG127" s="25">
        <v>5</v>
      </c>
      <c r="BH127" s="36" t="s">
        <v>180</v>
      </c>
      <c r="BI127" s="30" t="s">
        <v>325</v>
      </c>
      <c r="BJ127" s="25">
        <v>5</v>
      </c>
      <c r="BK127" s="36" t="s">
        <v>193</v>
      </c>
      <c r="BL127" s="30" t="s">
        <v>325</v>
      </c>
      <c r="BM127" s="30" t="s">
        <v>325</v>
      </c>
      <c r="BN127" s="86" t="s">
        <v>544</v>
      </c>
      <c r="BO127" s="30" t="s">
        <v>325</v>
      </c>
      <c r="BP127" s="30" t="s">
        <v>325</v>
      </c>
      <c r="BQ127" s="36" t="s">
        <v>218</v>
      </c>
      <c r="BR127" s="30" t="s">
        <v>325</v>
      </c>
      <c r="BS127" s="30" t="s">
        <v>325</v>
      </c>
      <c r="BT127" s="25" t="s">
        <v>539</v>
      </c>
      <c r="BU127" s="30"/>
      <c r="BV127" s="30" t="s">
        <v>325</v>
      </c>
      <c r="BW127" s="30" t="s">
        <v>325</v>
      </c>
      <c r="BX127" s="25" t="s">
        <v>96</v>
      </c>
      <c r="BY127" s="61">
        <v>89</v>
      </c>
    </row>
    <row r="128" spans="1:77" ht="24" customHeight="1">
      <c r="A128" s="27">
        <f t="shared" si="6"/>
        <v>117</v>
      </c>
      <c r="B128" s="106" t="s">
        <v>238</v>
      </c>
      <c r="C128" s="21" t="s">
        <v>441</v>
      </c>
      <c r="D128" s="47">
        <v>1992</v>
      </c>
      <c r="E128" s="47">
        <v>3</v>
      </c>
      <c r="F128" s="30" t="s">
        <v>325</v>
      </c>
      <c r="G128" s="30" t="s">
        <v>11</v>
      </c>
      <c r="H128" s="209">
        <f>723.8-0.2</f>
        <v>723.5999999999999</v>
      </c>
      <c r="I128" s="209">
        <f>614.5-0.2</f>
        <v>614.3</v>
      </c>
      <c r="J128" s="191"/>
      <c r="K128" s="47">
        <v>19</v>
      </c>
      <c r="L128" s="32" t="s">
        <v>79</v>
      </c>
      <c r="M128" s="30" t="s">
        <v>325</v>
      </c>
      <c r="N128" s="26" t="s">
        <v>537</v>
      </c>
      <c r="O128" s="30" t="s">
        <v>325</v>
      </c>
      <c r="P128" s="26" t="s">
        <v>226</v>
      </c>
      <c r="Q128" s="26" t="s">
        <v>547</v>
      </c>
      <c r="R128" s="197" t="s">
        <v>325</v>
      </c>
      <c r="S128" s="30" t="s">
        <v>325</v>
      </c>
      <c r="T128" s="38" t="s">
        <v>143</v>
      </c>
      <c r="U128" s="38" t="s">
        <v>546</v>
      </c>
      <c r="V128" s="30" t="s">
        <v>325</v>
      </c>
      <c r="W128" s="30" t="s">
        <v>325</v>
      </c>
      <c r="X128" s="34" t="s">
        <v>89</v>
      </c>
      <c r="Y128" s="38" t="s">
        <v>547</v>
      </c>
      <c r="Z128" s="197" t="s">
        <v>325</v>
      </c>
      <c r="AA128" s="30" t="s">
        <v>325</v>
      </c>
      <c r="AB128" s="36" t="s">
        <v>231</v>
      </c>
      <c r="AC128" s="26" t="s">
        <v>547</v>
      </c>
      <c r="AD128" s="30" t="s">
        <v>325</v>
      </c>
      <c r="AE128" s="30" t="s">
        <v>325</v>
      </c>
      <c r="AF128" s="38" t="s">
        <v>143</v>
      </c>
      <c r="AG128" s="38" t="s">
        <v>546</v>
      </c>
      <c r="AH128" s="31" t="s">
        <v>325</v>
      </c>
      <c r="AI128" s="31" t="s">
        <v>325</v>
      </c>
      <c r="AJ128" s="38" t="s">
        <v>325</v>
      </c>
      <c r="AK128" s="31" t="s">
        <v>325</v>
      </c>
      <c r="AL128" s="31" t="s">
        <v>325</v>
      </c>
      <c r="AM128" s="38" t="s">
        <v>325</v>
      </c>
      <c r="AN128" s="31" t="s">
        <v>325</v>
      </c>
      <c r="AO128" s="31" t="s">
        <v>325</v>
      </c>
      <c r="AP128" s="38" t="s">
        <v>325</v>
      </c>
      <c r="AQ128" s="31" t="s">
        <v>325</v>
      </c>
      <c r="AR128" s="31" t="s">
        <v>325</v>
      </c>
      <c r="AS128" s="38" t="s">
        <v>325</v>
      </c>
      <c r="AT128" s="38" t="s">
        <v>325</v>
      </c>
      <c r="AU128" s="38" t="s">
        <v>325</v>
      </c>
      <c r="AV128" s="36" t="s">
        <v>235</v>
      </c>
      <c r="AW128" s="30" t="s">
        <v>325</v>
      </c>
      <c r="AX128" s="30" t="s">
        <v>325</v>
      </c>
      <c r="AY128" s="30" t="s">
        <v>143</v>
      </c>
      <c r="AZ128" s="30" t="s">
        <v>325</v>
      </c>
      <c r="BA128" s="30" t="s">
        <v>325</v>
      </c>
      <c r="BB128" s="38" t="s">
        <v>188</v>
      </c>
      <c r="BC128" s="30" t="s">
        <v>325</v>
      </c>
      <c r="BD128" s="32">
        <v>5</v>
      </c>
      <c r="BE128" s="26" t="s">
        <v>193</v>
      </c>
      <c r="BF128" s="30" t="s">
        <v>325</v>
      </c>
      <c r="BG128" s="32">
        <v>5</v>
      </c>
      <c r="BH128" s="26" t="s">
        <v>180</v>
      </c>
      <c r="BI128" s="30" t="s">
        <v>325</v>
      </c>
      <c r="BJ128" s="32">
        <v>5</v>
      </c>
      <c r="BK128" s="26" t="s">
        <v>193</v>
      </c>
      <c r="BL128" s="30" t="s">
        <v>325</v>
      </c>
      <c r="BM128" s="30" t="s">
        <v>325</v>
      </c>
      <c r="BN128" s="86" t="s">
        <v>544</v>
      </c>
      <c r="BO128" s="30" t="s">
        <v>325</v>
      </c>
      <c r="BP128" s="30" t="s">
        <v>325</v>
      </c>
      <c r="BQ128" s="36" t="s">
        <v>218</v>
      </c>
      <c r="BR128" s="30" t="s">
        <v>325</v>
      </c>
      <c r="BS128" s="30" t="s">
        <v>325</v>
      </c>
      <c r="BT128" s="25" t="s">
        <v>539</v>
      </c>
      <c r="BU128" s="30"/>
      <c r="BV128" s="30" t="s">
        <v>325</v>
      </c>
      <c r="BW128" s="30" t="s">
        <v>325</v>
      </c>
      <c r="BX128" s="94" t="s">
        <v>137</v>
      </c>
      <c r="BY128" s="63">
        <v>77</v>
      </c>
    </row>
    <row r="129" spans="1:77" ht="24" customHeight="1">
      <c r="A129" s="27">
        <f t="shared" si="6"/>
        <v>118</v>
      </c>
      <c r="B129" s="106" t="s">
        <v>238</v>
      </c>
      <c r="C129" s="87" t="s">
        <v>249</v>
      </c>
      <c r="D129" s="25">
        <v>1997</v>
      </c>
      <c r="E129" s="25">
        <v>3</v>
      </c>
      <c r="F129" s="30" t="s">
        <v>325</v>
      </c>
      <c r="G129" s="30" t="s">
        <v>334</v>
      </c>
      <c r="H129" s="207">
        <v>1005.8</v>
      </c>
      <c r="I129" s="207">
        <v>905.7</v>
      </c>
      <c r="J129" s="190" t="s">
        <v>325</v>
      </c>
      <c r="K129" s="25">
        <v>18</v>
      </c>
      <c r="L129" s="32" t="s">
        <v>25</v>
      </c>
      <c r="M129" s="30" t="s">
        <v>325</v>
      </c>
      <c r="N129" s="26" t="s">
        <v>537</v>
      </c>
      <c r="O129" s="30" t="s">
        <v>325</v>
      </c>
      <c r="P129" s="26" t="s">
        <v>226</v>
      </c>
      <c r="Q129" s="26" t="s">
        <v>547</v>
      </c>
      <c r="R129" s="30" t="s">
        <v>325</v>
      </c>
      <c r="S129" s="30" t="s">
        <v>325</v>
      </c>
      <c r="T129" s="38" t="s">
        <v>143</v>
      </c>
      <c r="U129" s="38" t="s">
        <v>546</v>
      </c>
      <c r="V129" s="30" t="s">
        <v>325</v>
      </c>
      <c r="W129" s="30" t="s">
        <v>325</v>
      </c>
      <c r="X129" s="34" t="s">
        <v>89</v>
      </c>
      <c r="Y129" s="36" t="s">
        <v>547</v>
      </c>
      <c r="Z129" s="30" t="s">
        <v>325</v>
      </c>
      <c r="AA129" s="30" t="s">
        <v>325</v>
      </c>
      <c r="AB129" s="36" t="s">
        <v>231</v>
      </c>
      <c r="AC129" s="26" t="s">
        <v>547</v>
      </c>
      <c r="AD129" s="30" t="s">
        <v>325</v>
      </c>
      <c r="AE129" s="30" t="s">
        <v>325</v>
      </c>
      <c r="AF129" s="38" t="s">
        <v>143</v>
      </c>
      <c r="AG129" s="38" t="s">
        <v>546</v>
      </c>
      <c r="AH129" s="31" t="s">
        <v>325</v>
      </c>
      <c r="AI129" s="31" t="s">
        <v>325</v>
      </c>
      <c r="AJ129" s="38" t="s">
        <v>325</v>
      </c>
      <c r="AK129" s="31" t="s">
        <v>325</v>
      </c>
      <c r="AL129" s="31" t="s">
        <v>325</v>
      </c>
      <c r="AM129" s="38" t="s">
        <v>325</v>
      </c>
      <c r="AN129" s="31" t="s">
        <v>325</v>
      </c>
      <c r="AO129" s="31" t="s">
        <v>325</v>
      </c>
      <c r="AP129" s="38" t="s">
        <v>325</v>
      </c>
      <c r="AQ129" s="31" t="s">
        <v>325</v>
      </c>
      <c r="AR129" s="31" t="s">
        <v>325</v>
      </c>
      <c r="AS129" s="38" t="s">
        <v>325</v>
      </c>
      <c r="AT129" s="38" t="s">
        <v>325</v>
      </c>
      <c r="AU129" s="38" t="s">
        <v>325</v>
      </c>
      <c r="AV129" s="36" t="s">
        <v>235</v>
      </c>
      <c r="AW129" s="30" t="s">
        <v>325</v>
      </c>
      <c r="AX129" s="30" t="s">
        <v>325</v>
      </c>
      <c r="AY129" s="30" t="s">
        <v>143</v>
      </c>
      <c r="AZ129" s="30" t="s">
        <v>325</v>
      </c>
      <c r="BA129" s="30" t="s">
        <v>325</v>
      </c>
      <c r="BB129" s="36" t="s">
        <v>188</v>
      </c>
      <c r="BC129" s="30" t="s">
        <v>325</v>
      </c>
      <c r="BD129" s="25">
        <v>5</v>
      </c>
      <c r="BE129" s="36" t="s">
        <v>193</v>
      </c>
      <c r="BF129" s="30" t="s">
        <v>325</v>
      </c>
      <c r="BG129" s="25">
        <v>5</v>
      </c>
      <c r="BH129" s="36" t="s">
        <v>180</v>
      </c>
      <c r="BI129" s="30" t="s">
        <v>325</v>
      </c>
      <c r="BJ129" s="25">
        <v>5</v>
      </c>
      <c r="BK129" s="36" t="s">
        <v>193</v>
      </c>
      <c r="BL129" s="30" t="s">
        <v>325</v>
      </c>
      <c r="BM129" s="30" t="s">
        <v>325</v>
      </c>
      <c r="BN129" s="86" t="s">
        <v>544</v>
      </c>
      <c r="BO129" s="30" t="s">
        <v>325</v>
      </c>
      <c r="BP129" s="30" t="s">
        <v>325</v>
      </c>
      <c r="BQ129" s="36" t="s">
        <v>187</v>
      </c>
      <c r="BR129" s="30" t="s">
        <v>325</v>
      </c>
      <c r="BS129" s="25">
        <v>5</v>
      </c>
      <c r="BT129" s="25" t="s">
        <v>539</v>
      </c>
      <c r="BU129" s="25"/>
      <c r="BV129" s="30" t="s">
        <v>325</v>
      </c>
      <c r="BW129" s="30" t="s">
        <v>325</v>
      </c>
      <c r="BX129" s="25" t="s">
        <v>97</v>
      </c>
      <c r="BY129" s="61">
        <v>99</v>
      </c>
    </row>
    <row r="130" spans="1:77" ht="24" customHeight="1">
      <c r="A130" s="27">
        <f t="shared" si="6"/>
        <v>119</v>
      </c>
      <c r="B130" s="106" t="s">
        <v>238</v>
      </c>
      <c r="C130" s="22" t="s">
        <v>443</v>
      </c>
      <c r="D130" s="47" t="s">
        <v>325</v>
      </c>
      <c r="E130" s="47">
        <v>2</v>
      </c>
      <c r="F130" s="30" t="s">
        <v>325</v>
      </c>
      <c r="G130" s="30" t="s">
        <v>12</v>
      </c>
      <c r="H130" s="209">
        <f>904.7-0.1</f>
        <v>904.6</v>
      </c>
      <c r="I130" s="209">
        <f>829.1-0.1</f>
        <v>829</v>
      </c>
      <c r="J130" s="191" t="s">
        <v>325</v>
      </c>
      <c r="K130" s="47">
        <v>18</v>
      </c>
      <c r="L130" s="32" t="s">
        <v>80</v>
      </c>
      <c r="M130" s="30" t="s">
        <v>325</v>
      </c>
      <c r="N130" s="26" t="s">
        <v>537</v>
      </c>
      <c r="O130" s="30" t="s">
        <v>325</v>
      </c>
      <c r="P130" s="26" t="s">
        <v>226</v>
      </c>
      <c r="Q130" s="26" t="s">
        <v>547</v>
      </c>
      <c r="R130" s="197" t="s">
        <v>325</v>
      </c>
      <c r="S130" s="30" t="s">
        <v>325</v>
      </c>
      <c r="T130" s="38" t="s">
        <v>143</v>
      </c>
      <c r="U130" s="38" t="s">
        <v>546</v>
      </c>
      <c r="V130" s="30" t="s">
        <v>325</v>
      </c>
      <c r="W130" s="30" t="s">
        <v>325</v>
      </c>
      <c r="X130" s="34" t="s">
        <v>89</v>
      </c>
      <c r="Y130" s="38" t="s">
        <v>547</v>
      </c>
      <c r="Z130" s="197" t="s">
        <v>325</v>
      </c>
      <c r="AA130" s="30" t="s">
        <v>325</v>
      </c>
      <c r="AB130" s="36" t="s">
        <v>232</v>
      </c>
      <c r="AC130" s="26" t="s">
        <v>547</v>
      </c>
      <c r="AD130" s="30" t="s">
        <v>325</v>
      </c>
      <c r="AE130" s="30" t="s">
        <v>325</v>
      </c>
      <c r="AF130" s="38" t="s">
        <v>143</v>
      </c>
      <c r="AG130" s="38" t="s">
        <v>546</v>
      </c>
      <c r="AH130" s="31" t="s">
        <v>325</v>
      </c>
      <c r="AI130" s="31" t="s">
        <v>325</v>
      </c>
      <c r="AJ130" s="38" t="s">
        <v>325</v>
      </c>
      <c r="AK130" s="31" t="s">
        <v>325</v>
      </c>
      <c r="AL130" s="31" t="s">
        <v>325</v>
      </c>
      <c r="AM130" s="38" t="s">
        <v>325</v>
      </c>
      <c r="AN130" s="31" t="s">
        <v>325</v>
      </c>
      <c r="AO130" s="31" t="s">
        <v>325</v>
      </c>
      <c r="AP130" s="38" t="s">
        <v>325</v>
      </c>
      <c r="AQ130" s="31" t="s">
        <v>325</v>
      </c>
      <c r="AR130" s="31" t="s">
        <v>325</v>
      </c>
      <c r="AS130" s="38" t="s">
        <v>325</v>
      </c>
      <c r="AT130" s="38" t="s">
        <v>325</v>
      </c>
      <c r="AU130" s="38" t="s">
        <v>325</v>
      </c>
      <c r="AV130" s="36" t="s">
        <v>235</v>
      </c>
      <c r="AW130" s="30" t="s">
        <v>325</v>
      </c>
      <c r="AX130" s="30" t="s">
        <v>325</v>
      </c>
      <c r="AY130" s="30" t="s">
        <v>143</v>
      </c>
      <c r="AZ130" s="30" t="s">
        <v>325</v>
      </c>
      <c r="BA130" s="30" t="s">
        <v>325</v>
      </c>
      <c r="BB130" s="38" t="s">
        <v>237</v>
      </c>
      <c r="BC130" s="30" t="s">
        <v>325</v>
      </c>
      <c r="BD130" s="30" t="s">
        <v>325</v>
      </c>
      <c r="BE130" s="26" t="s">
        <v>182</v>
      </c>
      <c r="BF130" s="30" t="s">
        <v>325</v>
      </c>
      <c r="BG130" s="30" t="s">
        <v>325</v>
      </c>
      <c r="BH130" s="26" t="s">
        <v>180</v>
      </c>
      <c r="BI130" s="30" t="s">
        <v>325</v>
      </c>
      <c r="BJ130" s="30" t="s">
        <v>325</v>
      </c>
      <c r="BK130" s="26" t="s">
        <v>182</v>
      </c>
      <c r="BL130" s="30" t="s">
        <v>325</v>
      </c>
      <c r="BM130" s="30" t="s">
        <v>325</v>
      </c>
      <c r="BN130" s="86" t="s">
        <v>544</v>
      </c>
      <c r="BO130" s="30" t="s">
        <v>325</v>
      </c>
      <c r="BP130" s="30" t="s">
        <v>325</v>
      </c>
      <c r="BQ130" s="36" t="s">
        <v>218</v>
      </c>
      <c r="BR130" s="30" t="s">
        <v>325</v>
      </c>
      <c r="BS130" s="30" t="s">
        <v>325</v>
      </c>
      <c r="BT130" s="25" t="s">
        <v>539</v>
      </c>
      <c r="BU130" s="30"/>
      <c r="BV130" s="30" t="s">
        <v>325</v>
      </c>
      <c r="BW130" s="30" t="s">
        <v>325</v>
      </c>
      <c r="BX130" s="30" t="s">
        <v>325</v>
      </c>
      <c r="BY130" s="63">
        <v>98</v>
      </c>
    </row>
    <row r="131" spans="1:77" ht="24" customHeight="1">
      <c r="A131" s="27">
        <f t="shared" si="6"/>
        <v>120</v>
      </c>
      <c r="B131" s="106" t="s">
        <v>238</v>
      </c>
      <c r="C131" s="88" t="s">
        <v>265</v>
      </c>
      <c r="D131" s="29">
        <v>2010</v>
      </c>
      <c r="E131" s="29">
        <v>3</v>
      </c>
      <c r="F131" s="29" t="s">
        <v>409</v>
      </c>
      <c r="G131" s="30" t="s">
        <v>325</v>
      </c>
      <c r="H131" s="207">
        <v>932.3</v>
      </c>
      <c r="I131" s="208">
        <v>841.6</v>
      </c>
      <c r="J131" s="192" t="s">
        <v>325</v>
      </c>
      <c r="K131" s="29">
        <v>24</v>
      </c>
      <c r="L131" s="32" t="s">
        <v>33</v>
      </c>
      <c r="M131" s="30" t="s">
        <v>325</v>
      </c>
      <c r="N131" s="26" t="s">
        <v>537</v>
      </c>
      <c r="O131" s="30" t="s">
        <v>325</v>
      </c>
      <c r="P131" s="26" t="s">
        <v>226</v>
      </c>
      <c r="Q131" s="26" t="s">
        <v>547</v>
      </c>
      <c r="R131" s="30" t="s">
        <v>325</v>
      </c>
      <c r="S131" s="30" t="s">
        <v>325</v>
      </c>
      <c r="T131" s="38" t="s">
        <v>143</v>
      </c>
      <c r="U131" s="38" t="s">
        <v>546</v>
      </c>
      <c r="V131" s="30" t="s">
        <v>325</v>
      </c>
      <c r="W131" s="30" t="s">
        <v>325</v>
      </c>
      <c r="X131" s="34" t="s">
        <v>89</v>
      </c>
      <c r="Y131" s="26" t="s">
        <v>547</v>
      </c>
      <c r="Z131" s="30" t="s">
        <v>325</v>
      </c>
      <c r="AA131" s="30" t="s">
        <v>325</v>
      </c>
      <c r="AB131" s="36" t="s">
        <v>231</v>
      </c>
      <c r="AC131" s="26" t="s">
        <v>547</v>
      </c>
      <c r="AD131" s="30" t="s">
        <v>325</v>
      </c>
      <c r="AE131" s="30" t="s">
        <v>325</v>
      </c>
      <c r="AF131" s="38" t="s">
        <v>143</v>
      </c>
      <c r="AG131" s="38" t="s">
        <v>546</v>
      </c>
      <c r="AH131" s="31" t="s">
        <v>325</v>
      </c>
      <c r="AI131" s="31" t="s">
        <v>325</v>
      </c>
      <c r="AJ131" s="38" t="s">
        <v>325</v>
      </c>
      <c r="AK131" s="31" t="s">
        <v>325</v>
      </c>
      <c r="AL131" s="31" t="s">
        <v>325</v>
      </c>
      <c r="AM131" s="38" t="s">
        <v>325</v>
      </c>
      <c r="AN131" s="31" t="s">
        <v>325</v>
      </c>
      <c r="AO131" s="31" t="s">
        <v>325</v>
      </c>
      <c r="AP131" s="38" t="s">
        <v>325</v>
      </c>
      <c r="AQ131" s="31" t="s">
        <v>325</v>
      </c>
      <c r="AR131" s="31" t="s">
        <v>325</v>
      </c>
      <c r="AS131" s="38" t="s">
        <v>325</v>
      </c>
      <c r="AT131" s="38" t="s">
        <v>325</v>
      </c>
      <c r="AU131" s="38" t="s">
        <v>325</v>
      </c>
      <c r="AV131" s="36" t="s">
        <v>235</v>
      </c>
      <c r="AW131" s="30" t="s">
        <v>325</v>
      </c>
      <c r="AX131" s="30" t="s">
        <v>325</v>
      </c>
      <c r="AY131" s="30" t="s">
        <v>143</v>
      </c>
      <c r="AZ131" s="30" t="s">
        <v>325</v>
      </c>
      <c r="BA131" s="30" t="s">
        <v>325</v>
      </c>
      <c r="BB131" s="36" t="s">
        <v>410</v>
      </c>
      <c r="BC131" s="30" t="s">
        <v>325</v>
      </c>
      <c r="BD131" s="30" t="s">
        <v>325</v>
      </c>
      <c r="BE131" s="36" t="s">
        <v>182</v>
      </c>
      <c r="BF131" s="30" t="s">
        <v>325</v>
      </c>
      <c r="BG131" s="30" t="s">
        <v>325</v>
      </c>
      <c r="BH131" s="36" t="s">
        <v>415</v>
      </c>
      <c r="BI131" s="30" t="s">
        <v>325</v>
      </c>
      <c r="BJ131" s="25" t="s">
        <v>325</v>
      </c>
      <c r="BK131" s="36" t="s">
        <v>182</v>
      </c>
      <c r="BL131" s="30" t="s">
        <v>325</v>
      </c>
      <c r="BM131" s="30" t="s">
        <v>325</v>
      </c>
      <c r="BN131" s="86" t="s">
        <v>544</v>
      </c>
      <c r="BO131" s="30" t="s">
        <v>325</v>
      </c>
      <c r="BP131" s="30" t="s">
        <v>325</v>
      </c>
      <c r="BQ131" s="36" t="s">
        <v>187</v>
      </c>
      <c r="BR131" s="30" t="s">
        <v>325</v>
      </c>
      <c r="BS131" s="30" t="s">
        <v>325</v>
      </c>
      <c r="BT131" s="25" t="s">
        <v>539</v>
      </c>
      <c r="BU131" s="30"/>
      <c r="BV131" s="30" t="s">
        <v>325</v>
      </c>
      <c r="BW131" s="30" t="s">
        <v>325</v>
      </c>
      <c r="BX131" s="25" t="s">
        <v>418</v>
      </c>
      <c r="BY131" s="61">
        <v>100</v>
      </c>
    </row>
    <row r="132" spans="1:77" ht="24" customHeight="1">
      <c r="A132" s="27">
        <f t="shared" si="6"/>
        <v>121</v>
      </c>
      <c r="B132" s="106" t="s">
        <v>238</v>
      </c>
      <c r="C132" s="87" t="s">
        <v>255</v>
      </c>
      <c r="D132" s="25">
        <v>2011</v>
      </c>
      <c r="E132" s="25">
        <v>3</v>
      </c>
      <c r="F132" s="30" t="s">
        <v>411</v>
      </c>
      <c r="G132" s="30" t="s">
        <v>325</v>
      </c>
      <c r="H132" s="207">
        <v>947.4</v>
      </c>
      <c r="I132" s="207">
        <v>856.9</v>
      </c>
      <c r="J132" s="190" t="s">
        <v>325</v>
      </c>
      <c r="K132" s="25">
        <v>24</v>
      </c>
      <c r="L132" s="32" t="s">
        <v>28</v>
      </c>
      <c r="M132" s="30" t="s">
        <v>325</v>
      </c>
      <c r="N132" s="26" t="s">
        <v>537</v>
      </c>
      <c r="O132" s="30" t="s">
        <v>325</v>
      </c>
      <c r="P132" s="26" t="s">
        <v>226</v>
      </c>
      <c r="Q132" s="26" t="s">
        <v>547</v>
      </c>
      <c r="R132" s="30" t="s">
        <v>325</v>
      </c>
      <c r="S132" s="30" t="s">
        <v>325</v>
      </c>
      <c r="T132" s="38" t="s">
        <v>143</v>
      </c>
      <c r="U132" s="38" t="s">
        <v>546</v>
      </c>
      <c r="V132" s="30" t="s">
        <v>325</v>
      </c>
      <c r="W132" s="30" t="s">
        <v>325</v>
      </c>
      <c r="X132" s="34" t="s">
        <v>89</v>
      </c>
      <c r="Y132" s="26" t="s">
        <v>547</v>
      </c>
      <c r="Z132" s="30" t="s">
        <v>325</v>
      </c>
      <c r="AA132" s="30" t="s">
        <v>325</v>
      </c>
      <c r="AB132" s="36" t="s">
        <v>231</v>
      </c>
      <c r="AC132" s="26" t="s">
        <v>547</v>
      </c>
      <c r="AD132" s="25" t="s">
        <v>325</v>
      </c>
      <c r="AE132" s="30" t="s">
        <v>325</v>
      </c>
      <c r="AF132" s="38" t="s">
        <v>143</v>
      </c>
      <c r="AG132" s="38" t="s">
        <v>546</v>
      </c>
      <c r="AH132" s="31" t="s">
        <v>325</v>
      </c>
      <c r="AI132" s="31" t="s">
        <v>325</v>
      </c>
      <c r="AJ132" s="38" t="s">
        <v>325</v>
      </c>
      <c r="AK132" s="31" t="s">
        <v>325</v>
      </c>
      <c r="AL132" s="31" t="s">
        <v>325</v>
      </c>
      <c r="AM132" s="38" t="s">
        <v>325</v>
      </c>
      <c r="AN132" s="31" t="s">
        <v>325</v>
      </c>
      <c r="AO132" s="31" t="s">
        <v>325</v>
      </c>
      <c r="AP132" s="38" t="s">
        <v>325</v>
      </c>
      <c r="AQ132" s="31" t="s">
        <v>325</v>
      </c>
      <c r="AR132" s="31" t="s">
        <v>325</v>
      </c>
      <c r="AS132" s="38" t="s">
        <v>325</v>
      </c>
      <c r="AT132" s="38" t="s">
        <v>325</v>
      </c>
      <c r="AU132" s="38" t="s">
        <v>325</v>
      </c>
      <c r="AV132" s="36" t="s">
        <v>235</v>
      </c>
      <c r="AW132" s="25" t="s">
        <v>325</v>
      </c>
      <c r="AX132" s="30" t="s">
        <v>325</v>
      </c>
      <c r="AY132" s="30" t="s">
        <v>143</v>
      </c>
      <c r="AZ132" s="30" t="s">
        <v>325</v>
      </c>
      <c r="BA132" s="30" t="s">
        <v>325</v>
      </c>
      <c r="BB132" s="36" t="s">
        <v>412</v>
      </c>
      <c r="BC132" s="30" t="s">
        <v>325</v>
      </c>
      <c r="BD132" s="30" t="s">
        <v>325</v>
      </c>
      <c r="BE132" s="36" t="s">
        <v>182</v>
      </c>
      <c r="BF132" s="30" t="s">
        <v>325</v>
      </c>
      <c r="BG132" s="30" t="s">
        <v>325</v>
      </c>
      <c r="BH132" s="36" t="s">
        <v>414</v>
      </c>
      <c r="BI132" s="30" t="s">
        <v>325</v>
      </c>
      <c r="BJ132" s="30" t="s">
        <v>325</v>
      </c>
      <c r="BK132" s="36" t="s">
        <v>182</v>
      </c>
      <c r="BL132" s="30" t="s">
        <v>325</v>
      </c>
      <c r="BM132" s="30" t="s">
        <v>325</v>
      </c>
      <c r="BN132" s="86" t="s">
        <v>544</v>
      </c>
      <c r="BO132" s="30" t="s">
        <v>325</v>
      </c>
      <c r="BP132" s="30" t="s">
        <v>325</v>
      </c>
      <c r="BQ132" s="36" t="s">
        <v>187</v>
      </c>
      <c r="BR132" s="30" t="s">
        <v>325</v>
      </c>
      <c r="BS132" s="30" t="s">
        <v>325</v>
      </c>
      <c r="BT132" s="25" t="s">
        <v>539</v>
      </c>
      <c r="BU132" s="30"/>
      <c r="BV132" s="30" t="s">
        <v>325</v>
      </c>
      <c r="BW132" s="30" t="s">
        <v>325</v>
      </c>
      <c r="BX132" s="25" t="s">
        <v>417</v>
      </c>
      <c r="BY132" s="61">
        <v>93</v>
      </c>
    </row>
    <row r="133" spans="1:77" ht="24" customHeight="1">
      <c r="A133" s="27">
        <f t="shared" si="6"/>
        <v>122</v>
      </c>
      <c r="B133" s="106" t="s">
        <v>238</v>
      </c>
      <c r="C133" s="87" t="s">
        <v>269</v>
      </c>
      <c r="D133" s="29">
        <v>2012</v>
      </c>
      <c r="E133" s="29">
        <v>2</v>
      </c>
      <c r="F133" s="25" t="s">
        <v>413</v>
      </c>
      <c r="G133" s="30" t="s">
        <v>325</v>
      </c>
      <c r="H133" s="207">
        <v>343.2</v>
      </c>
      <c r="I133" s="208">
        <v>308</v>
      </c>
      <c r="J133" s="192" t="s">
        <v>325</v>
      </c>
      <c r="K133" s="29">
        <v>4</v>
      </c>
      <c r="L133" s="32" t="s">
        <v>35</v>
      </c>
      <c r="M133" s="30" t="s">
        <v>325</v>
      </c>
      <c r="N133" s="26" t="s">
        <v>537</v>
      </c>
      <c r="O133" s="30" t="s">
        <v>325</v>
      </c>
      <c r="P133" s="26" t="s">
        <v>226</v>
      </c>
      <c r="Q133" s="26" t="s">
        <v>547</v>
      </c>
      <c r="R133" s="30" t="s">
        <v>325</v>
      </c>
      <c r="S133" s="30" t="s">
        <v>325</v>
      </c>
      <c r="T133" s="38" t="s">
        <v>143</v>
      </c>
      <c r="U133" s="38" t="s">
        <v>546</v>
      </c>
      <c r="V133" s="30" t="s">
        <v>325</v>
      </c>
      <c r="W133" s="30" t="s">
        <v>325</v>
      </c>
      <c r="X133" s="34" t="s">
        <v>89</v>
      </c>
      <c r="Y133" s="38" t="s">
        <v>547</v>
      </c>
      <c r="Z133" s="30" t="s">
        <v>325</v>
      </c>
      <c r="AA133" s="30" t="s">
        <v>325</v>
      </c>
      <c r="AB133" s="36" t="s">
        <v>231</v>
      </c>
      <c r="AC133" s="26" t="s">
        <v>547</v>
      </c>
      <c r="AD133" s="25" t="s">
        <v>325</v>
      </c>
      <c r="AE133" s="30" t="s">
        <v>325</v>
      </c>
      <c r="AF133" s="38" t="s">
        <v>143</v>
      </c>
      <c r="AG133" s="38" t="s">
        <v>546</v>
      </c>
      <c r="AH133" s="31" t="s">
        <v>325</v>
      </c>
      <c r="AI133" s="31" t="s">
        <v>325</v>
      </c>
      <c r="AJ133" s="38" t="s">
        <v>325</v>
      </c>
      <c r="AK133" s="31" t="s">
        <v>325</v>
      </c>
      <c r="AL133" s="31" t="s">
        <v>325</v>
      </c>
      <c r="AM133" s="38" t="s">
        <v>325</v>
      </c>
      <c r="AN133" s="31" t="s">
        <v>325</v>
      </c>
      <c r="AO133" s="31" t="s">
        <v>325</v>
      </c>
      <c r="AP133" s="38" t="s">
        <v>325</v>
      </c>
      <c r="AQ133" s="31" t="s">
        <v>325</v>
      </c>
      <c r="AR133" s="31" t="s">
        <v>325</v>
      </c>
      <c r="AS133" s="38" t="s">
        <v>325</v>
      </c>
      <c r="AT133" s="38" t="s">
        <v>325</v>
      </c>
      <c r="AU133" s="38" t="s">
        <v>325</v>
      </c>
      <c r="AV133" s="36" t="s">
        <v>235</v>
      </c>
      <c r="AW133" s="30" t="s">
        <v>325</v>
      </c>
      <c r="AX133" s="30" t="s">
        <v>325</v>
      </c>
      <c r="AY133" s="30" t="s">
        <v>143</v>
      </c>
      <c r="AZ133" s="30" t="s">
        <v>325</v>
      </c>
      <c r="BA133" s="30" t="s">
        <v>325</v>
      </c>
      <c r="BB133" s="64" t="s">
        <v>421</v>
      </c>
      <c r="BC133" s="30" t="s">
        <v>325</v>
      </c>
      <c r="BD133" s="30" t="s">
        <v>325</v>
      </c>
      <c r="BE133" s="36" t="s">
        <v>410</v>
      </c>
      <c r="BF133" s="30" t="s">
        <v>325</v>
      </c>
      <c r="BG133" s="30" t="s">
        <v>325</v>
      </c>
      <c r="BH133" s="36" t="s">
        <v>414</v>
      </c>
      <c r="BI133" s="30" t="s">
        <v>325</v>
      </c>
      <c r="BJ133" s="25" t="s">
        <v>325</v>
      </c>
      <c r="BK133" s="36" t="s">
        <v>410</v>
      </c>
      <c r="BL133" s="30" t="s">
        <v>325</v>
      </c>
      <c r="BM133" s="30" t="s">
        <v>325</v>
      </c>
      <c r="BN133" s="86" t="s">
        <v>544</v>
      </c>
      <c r="BO133" s="30" t="s">
        <v>325</v>
      </c>
      <c r="BP133" s="30" t="s">
        <v>325</v>
      </c>
      <c r="BQ133" s="36" t="s">
        <v>187</v>
      </c>
      <c r="BR133" s="30" t="s">
        <v>325</v>
      </c>
      <c r="BS133" s="30" t="s">
        <v>325</v>
      </c>
      <c r="BT133" s="25" t="s">
        <v>539</v>
      </c>
      <c r="BU133" s="30"/>
      <c r="BV133" s="30" t="s">
        <v>325</v>
      </c>
      <c r="BW133" s="30" t="s">
        <v>325</v>
      </c>
      <c r="BX133" s="25" t="s">
        <v>417</v>
      </c>
      <c r="BY133" s="61">
        <v>103</v>
      </c>
    </row>
    <row r="134" spans="1:77" ht="24" customHeight="1">
      <c r="A134" s="27">
        <f t="shared" si="6"/>
        <v>123</v>
      </c>
      <c r="B134" s="107" t="s">
        <v>238</v>
      </c>
      <c r="C134" s="88" t="s">
        <v>532</v>
      </c>
      <c r="D134" s="29">
        <v>2012</v>
      </c>
      <c r="E134" s="29">
        <v>2</v>
      </c>
      <c r="F134" s="169" t="s">
        <v>325</v>
      </c>
      <c r="G134" s="188" t="s">
        <v>538</v>
      </c>
      <c r="H134" s="211">
        <v>342.8</v>
      </c>
      <c r="I134" s="212">
        <f>148.2+159.8</f>
        <v>308</v>
      </c>
      <c r="J134" s="196" t="s">
        <v>325</v>
      </c>
      <c r="K134" s="29">
        <v>4</v>
      </c>
      <c r="L134" s="29" t="s">
        <v>325</v>
      </c>
      <c r="M134" s="30" t="s">
        <v>325</v>
      </c>
      <c r="N134" s="26" t="s">
        <v>537</v>
      </c>
      <c r="O134" s="30" t="s">
        <v>325</v>
      </c>
      <c r="P134" s="26" t="s">
        <v>226</v>
      </c>
      <c r="Q134" s="26" t="s">
        <v>547</v>
      </c>
      <c r="R134" s="29" t="s">
        <v>325</v>
      </c>
      <c r="S134" s="29" t="s">
        <v>325</v>
      </c>
      <c r="T134" s="38" t="s">
        <v>143</v>
      </c>
      <c r="U134" s="38" t="s">
        <v>546</v>
      </c>
      <c r="V134" s="29" t="s">
        <v>325</v>
      </c>
      <c r="W134" s="29" t="s">
        <v>325</v>
      </c>
      <c r="X134" s="34" t="s">
        <v>89</v>
      </c>
      <c r="Y134" s="38" t="s">
        <v>547</v>
      </c>
      <c r="Z134" s="29" t="s">
        <v>325</v>
      </c>
      <c r="AA134" s="29" t="s">
        <v>325</v>
      </c>
      <c r="AB134" s="36" t="s">
        <v>533</v>
      </c>
      <c r="AC134" s="26" t="s">
        <v>547</v>
      </c>
      <c r="AD134" s="29" t="s">
        <v>325</v>
      </c>
      <c r="AE134" s="29" t="s">
        <v>325</v>
      </c>
      <c r="AF134" s="38" t="s">
        <v>143</v>
      </c>
      <c r="AG134" s="38" t="s">
        <v>546</v>
      </c>
      <c r="AH134" s="29" t="s">
        <v>325</v>
      </c>
      <c r="AI134" s="29" t="s">
        <v>325</v>
      </c>
      <c r="AJ134" s="29" t="s">
        <v>325</v>
      </c>
      <c r="AK134" s="29" t="s">
        <v>325</v>
      </c>
      <c r="AL134" s="29" t="s">
        <v>325</v>
      </c>
      <c r="AM134" s="29" t="s">
        <v>325</v>
      </c>
      <c r="AN134" s="29" t="s">
        <v>325</v>
      </c>
      <c r="AO134" s="29" t="s">
        <v>325</v>
      </c>
      <c r="AP134" s="29" t="s">
        <v>325</v>
      </c>
      <c r="AQ134" s="29" t="s">
        <v>325</v>
      </c>
      <c r="AR134" s="29" t="s">
        <v>325</v>
      </c>
      <c r="AS134" s="38" t="s">
        <v>325</v>
      </c>
      <c r="AT134" s="38" t="s">
        <v>325</v>
      </c>
      <c r="AU134" s="38" t="s">
        <v>325</v>
      </c>
      <c r="AV134" s="36" t="s">
        <v>235</v>
      </c>
      <c r="AW134" s="30" t="s">
        <v>325</v>
      </c>
      <c r="AX134" s="30" t="s">
        <v>325</v>
      </c>
      <c r="AY134" s="30" t="s">
        <v>143</v>
      </c>
      <c r="AZ134" s="29" t="s">
        <v>325</v>
      </c>
      <c r="BA134" s="29" t="s">
        <v>325</v>
      </c>
      <c r="BB134" s="64" t="s">
        <v>421</v>
      </c>
      <c r="BC134" s="30" t="s">
        <v>325</v>
      </c>
      <c r="BD134" s="30" t="s">
        <v>325</v>
      </c>
      <c r="BE134" s="36" t="s">
        <v>410</v>
      </c>
      <c r="BF134" s="30" t="s">
        <v>325</v>
      </c>
      <c r="BG134" s="30" t="s">
        <v>325</v>
      </c>
      <c r="BH134" s="36" t="s">
        <v>414</v>
      </c>
      <c r="BI134" s="30" t="s">
        <v>325</v>
      </c>
      <c r="BJ134" s="25" t="s">
        <v>325</v>
      </c>
      <c r="BK134" s="36" t="s">
        <v>410</v>
      </c>
      <c r="BL134" s="30" t="s">
        <v>325</v>
      </c>
      <c r="BM134" s="30" t="s">
        <v>325</v>
      </c>
      <c r="BN134" s="86" t="s">
        <v>544</v>
      </c>
      <c r="BO134" s="30" t="s">
        <v>325</v>
      </c>
      <c r="BP134" s="30" t="s">
        <v>325</v>
      </c>
      <c r="BQ134" s="36" t="s">
        <v>187</v>
      </c>
      <c r="BR134" s="30" t="s">
        <v>325</v>
      </c>
      <c r="BS134" s="30" t="s">
        <v>325</v>
      </c>
      <c r="BT134" s="25" t="s">
        <v>539</v>
      </c>
      <c r="BU134" s="30"/>
      <c r="BV134" s="30" t="s">
        <v>325</v>
      </c>
      <c r="BW134" s="30" t="s">
        <v>325</v>
      </c>
      <c r="BX134" s="25" t="s">
        <v>535</v>
      </c>
      <c r="BY134" s="187"/>
    </row>
    <row r="135" spans="1:77" ht="24" customHeight="1">
      <c r="A135" s="27">
        <f t="shared" si="6"/>
        <v>124</v>
      </c>
      <c r="B135" s="107" t="s">
        <v>238</v>
      </c>
      <c r="C135" s="88" t="s">
        <v>464</v>
      </c>
      <c r="D135" s="29">
        <v>2011</v>
      </c>
      <c r="E135" s="29">
        <v>2</v>
      </c>
      <c r="F135" s="169" t="s">
        <v>325</v>
      </c>
      <c r="G135" s="169" t="s">
        <v>325</v>
      </c>
      <c r="H135" s="211">
        <v>348.5</v>
      </c>
      <c r="I135" s="213">
        <v>312.7</v>
      </c>
      <c r="J135" s="196" t="s">
        <v>325</v>
      </c>
      <c r="K135" s="29">
        <v>4</v>
      </c>
      <c r="L135" s="29" t="s">
        <v>325</v>
      </c>
      <c r="M135" s="30" t="s">
        <v>325</v>
      </c>
      <c r="N135" s="26" t="s">
        <v>537</v>
      </c>
      <c r="O135" s="30" t="s">
        <v>325</v>
      </c>
      <c r="P135" s="26" t="s">
        <v>226</v>
      </c>
      <c r="Q135" s="38" t="s">
        <v>547</v>
      </c>
      <c r="R135" s="29" t="s">
        <v>325</v>
      </c>
      <c r="S135" s="29" t="s">
        <v>325</v>
      </c>
      <c r="T135" s="38" t="s">
        <v>143</v>
      </c>
      <c r="U135" s="38" t="s">
        <v>546</v>
      </c>
      <c r="V135" s="29" t="s">
        <v>325</v>
      </c>
      <c r="W135" s="29" t="s">
        <v>325</v>
      </c>
      <c r="X135" s="34" t="s">
        <v>89</v>
      </c>
      <c r="Y135" s="38" t="s">
        <v>143</v>
      </c>
      <c r="Z135" s="29" t="s">
        <v>325</v>
      </c>
      <c r="AA135" s="29" t="s">
        <v>325</v>
      </c>
      <c r="AB135" s="36" t="s">
        <v>534</v>
      </c>
      <c r="AC135" s="26" t="s">
        <v>547</v>
      </c>
      <c r="AD135" s="29" t="s">
        <v>325</v>
      </c>
      <c r="AE135" s="29" t="s">
        <v>325</v>
      </c>
      <c r="AF135" s="38" t="s">
        <v>143</v>
      </c>
      <c r="AG135" s="38" t="s">
        <v>546</v>
      </c>
      <c r="AH135" s="29" t="s">
        <v>325</v>
      </c>
      <c r="AI135" s="29" t="s">
        <v>325</v>
      </c>
      <c r="AJ135" s="29" t="s">
        <v>325</v>
      </c>
      <c r="AK135" s="29" t="s">
        <v>325</v>
      </c>
      <c r="AL135" s="29" t="s">
        <v>325</v>
      </c>
      <c r="AM135" s="29" t="s">
        <v>325</v>
      </c>
      <c r="AN135" s="29" t="s">
        <v>325</v>
      </c>
      <c r="AO135" s="29" t="s">
        <v>325</v>
      </c>
      <c r="AP135" s="29" t="s">
        <v>325</v>
      </c>
      <c r="AQ135" s="29" t="s">
        <v>325</v>
      </c>
      <c r="AR135" s="29" t="s">
        <v>325</v>
      </c>
      <c r="AS135" s="38" t="s">
        <v>325</v>
      </c>
      <c r="AT135" s="38" t="s">
        <v>325</v>
      </c>
      <c r="AU135" s="38" t="s">
        <v>325</v>
      </c>
      <c r="AV135" s="36" t="s">
        <v>235</v>
      </c>
      <c r="AW135" s="30" t="s">
        <v>325</v>
      </c>
      <c r="AX135" s="30" t="s">
        <v>325</v>
      </c>
      <c r="AY135" s="30" t="s">
        <v>143</v>
      </c>
      <c r="AZ135" s="29" t="s">
        <v>325</v>
      </c>
      <c r="BA135" s="29" t="s">
        <v>325</v>
      </c>
      <c r="BB135" s="64" t="s">
        <v>421</v>
      </c>
      <c r="BC135" s="30" t="s">
        <v>325</v>
      </c>
      <c r="BD135" s="30" t="s">
        <v>325</v>
      </c>
      <c r="BE135" s="36" t="s">
        <v>410</v>
      </c>
      <c r="BF135" s="30" t="s">
        <v>325</v>
      </c>
      <c r="BG135" s="30" t="s">
        <v>325</v>
      </c>
      <c r="BH135" s="36" t="s">
        <v>414</v>
      </c>
      <c r="BI135" s="30" t="s">
        <v>325</v>
      </c>
      <c r="BJ135" s="25" t="s">
        <v>325</v>
      </c>
      <c r="BK135" s="36" t="s">
        <v>410</v>
      </c>
      <c r="BL135" s="30" t="s">
        <v>325</v>
      </c>
      <c r="BM135" s="30" t="s">
        <v>325</v>
      </c>
      <c r="BN135" s="86" t="s">
        <v>544</v>
      </c>
      <c r="BO135" s="30" t="s">
        <v>325</v>
      </c>
      <c r="BP135" s="30" t="s">
        <v>325</v>
      </c>
      <c r="BQ135" s="36" t="s">
        <v>187</v>
      </c>
      <c r="BR135" s="30" t="s">
        <v>325</v>
      </c>
      <c r="BS135" s="30" t="s">
        <v>325</v>
      </c>
      <c r="BT135" s="25" t="s">
        <v>539</v>
      </c>
      <c r="BU135" s="30"/>
      <c r="BV135" s="30" t="s">
        <v>325</v>
      </c>
      <c r="BW135" s="30" t="s">
        <v>325</v>
      </c>
      <c r="BX135" s="25" t="s">
        <v>536</v>
      </c>
      <c r="BY135" s="187"/>
    </row>
    <row r="136" spans="1:77" ht="24" customHeight="1">
      <c r="A136" s="27">
        <f t="shared" si="6"/>
        <v>125</v>
      </c>
      <c r="B136" s="106" t="s">
        <v>238</v>
      </c>
      <c r="C136" s="87" t="s">
        <v>239</v>
      </c>
      <c r="D136" s="25">
        <v>2011</v>
      </c>
      <c r="E136" s="25">
        <v>2</v>
      </c>
      <c r="F136" s="50" t="s">
        <v>92</v>
      </c>
      <c r="G136" s="30" t="s">
        <v>325</v>
      </c>
      <c r="H136" s="207">
        <v>1126.9</v>
      </c>
      <c r="I136" s="209">
        <v>967.2</v>
      </c>
      <c r="J136" s="190" t="s">
        <v>325</v>
      </c>
      <c r="K136" s="25">
        <v>24</v>
      </c>
      <c r="L136" s="32" t="s">
        <v>56</v>
      </c>
      <c r="M136" s="30" t="s">
        <v>325</v>
      </c>
      <c r="N136" s="26" t="s">
        <v>537</v>
      </c>
      <c r="O136" s="30" t="s">
        <v>325</v>
      </c>
      <c r="P136" s="26" t="s">
        <v>226</v>
      </c>
      <c r="Q136" s="38" t="s">
        <v>547</v>
      </c>
      <c r="R136" s="30" t="s">
        <v>325</v>
      </c>
      <c r="S136" s="30" t="s">
        <v>325</v>
      </c>
      <c r="T136" s="38" t="s">
        <v>143</v>
      </c>
      <c r="U136" s="38" t="s">
        <v>546</v>
      </c>
      <c r="V136" s="30" t="s">
        <v>325</v>
      </c>
      <c r="W136" s="30" t="s">
        <v>325</v>
      </c>
      <c r="X136" s="34" t="s">
        <v>89</v>
      </c>
      <c r="Y136" s="38" t="s">
        <v>547</v>
      </c>
      <c r="Z136" s="30" t="s">
        <v>325</v>
      </c>
      <c r="AA136" s="30" t="s">
        <v>325</v>
      </c>
      <c r="AB136" s="36" t="s">
        <v>231</v>
      </c>
      <c r="AC136" s="26" t="s">
        <v>547</v>
      </c>
      <c r="AD136" s="30" t="s">
        <v>325</v>
      </c>
      <c r="AE136" s="30" t="s">
        <v>325</v>
      </c>
      <c r="AF136" s="38" t="s">
        <v>143</v>
      </c>
      <c r="AG136" s="38" t="s">
        <v>546</v>
      </c>
      <c r="AH136" s="31" t="s">
        <v>325</v>
      </c>
      <c r="AI136" s="31" t="s">
        <v>325</v>
      </c>
      <c r="AJ136" s="38" t="s">
        <v>325</v>
      </c>
      <c r="AK136" s="31" t="s">
        <v>325</v>
      </c>
      <c r="AL136" s="31" t="s">
        <v>325</v>
      </c>
      <c r="AM136" s="38" t="s">
        <v>325</v>
      </c>
      <c r="AN136" s="31" t="s">
        <v>325</v>
      </c>
      <c r="AO136" s="31" t="s">
        <v>325</v>
      </c>
      <c r="AP136" s="38" t="s">
        <v>325</v>
      </c>
      <c r="AQ136" s="31" t="s">
        <v>325</v>
      </c>
      <c r="AR136" s="31" t="s">
        <v>325</v>
      </c>
      <c r="AS136" s="38" t="s">
        <v>325</v>
      </c>
      <c r="AT136" s="38" t="s">
        <v>325</v>
      </c>
      <c r="AU136" s="38" t="s">
        <v>325</v>
      </c>
      <c r="AV136" s="36" t="s">
        <v>235</v>
      </c>
      <c r="AW136" s="30" t="s">
        <v>325</v>
      </c>
      <c r="AX136" s="30" t="s">
        <v>325</v>
      </c>
      <c r="AY136" s="30" t="s">
        <v>143</v>
      </c>
      <c r="AZ136" s="30" t="s">
        <v>325</v>
      </c>
      <c r="BA136" s="30" t="s">
        <v>325</v>
      </c>
      <c r="BB136" s="64" t="s">
        <v>421</v>
      </c>
      <c r="BC136" s="30" t="s">
        <v>325</v>
      </c>
      <c r="BD136" s="30" t="s">
        <v>325</v>
      </c>
      <c r="BE136" s="36" t="s">
        <v>215</v>
      </c>
      <c r="BF136" s="30" t="s">
        <v>325</v>
      </c>
      <c r="BG136" s="30" t="s">
        <v>325</v>
      </c>
      <c r="BH136" s="36" t="s">
        <v>415</v>
      </c>
      <c r="BI136" s="30" t="s">
        <v>325</v>
      </c>
      <c r="BJ136" s="25" t="s">
        <v>325</v>
      </c>
      <c r="BK136" s="36" t="s">
        <v>215</v>
      </c>
      <c r="BL136" s="30" t="s">
        <v>325</v>
      </c>
      <c r="BM136" s="30" t="s">
        <v>325</v>
      </c>
      <c r="BN136" s="86" t="s">
        <v>544</v>
      </c>
      <c r="BO136" s="30" t="s">
        <v>325</v>
      </c>
      <c r="BP136" s="30" t="s">
        <v>325</v>
      </c>
      <c r="BQ136" s="36" t="s">
        <v>220</v>
      </c>
      <c r="BR136" s="30" t="s">
        <v>325</v>
      </c>
      <c r="BS136" s="30" t="s">
        <v>325</v>
      </c>
      <c r="BT136" s="25" t="s">
        <v>539</v>
      </c>
      <c r="BU136" s="30"/>
      <c r="BV136" s="30" t="s">
        <v>325</v>
      </c>
      <c r="BW136" s="30" t="s">
        <v>325</v>
      </c>
      <c r="BX136" s="25" t="s">
        <v>417</v>
      </c>
      <c r="BY136" s="61">
        <v>90</v>
      </c>
    </row>
    <row r="137" spans="1:77" ht="24" customHeight="1">
      <c r="A137" s="150">
        <f t="shared" si="6"/>
        <v>126</v>
      </c>
      <c r="B137" s="107" t="s">
        <v>238</v>
      </c>
      <c r="C137" s="89" t="s">
        <v>318</v>
      </c>
      <c r="D137" s="25">
        <v>2012</v>
      </c>
      <c r="E137" s="28">
        <v>3</v>
      </c>
      <c r="F137" s="30" t="s">
        <v>416</v>
      </c>
      <c r="G137" s="30" t="s">
        <v>325</v>
      </c>
      <c r="H137" s="207">
        <v>1400.4</v>
      </c>
      <c r="I137" s="210">
        <v>1266</v>
      </c>
      <c r="J137" s="190" t="s">
        <v>325</v>
      </c>
      <c r="K137" s="25">
        <v>36</v>
      </c>
      <c r="L137" s="32" t="s">
        <v>54</v>
      </c>
      <c r="M137" s="30" t="s">
        <v>325</v>
      </c>
      <c r="N137" s="26" t="s">
        <v>537</v>
      </c>
      <c r="O137" s="30" t="s">
        <v>325</v>
      </c>
      <c r="P137" s="26" t="s">
        <v>226</v>
      </c>
      <c r="Q137" s="26" t="s">
        <v>547</v>
      </c>
      <c r="R137" s="25" t="s">
        <v>325</v>
      </c>
      <c r="S137" s="30" t="s">
        <v>325</v>
      </c>
      <c r="T137" s="38" t="s">
        <v>143</v>
      </c>
      <c r="U137" s="38" t="s">
        <v>546</v>
      </c>
      <c r="V137" s="30" t="s">
        <v>325</v>
      </c>
      <c r="W137" s="30" t="s">
        <v>325</v>
      </c>
      <c r="X137" s="34" t="s">
        <v>89</v>
      </c>
      <c r="Y137" s="36" t="s">
        <v>547</v>
      </c>
      <c r="Z137" s="30" t="s">
        <v>325</v>
      </c>
      <c r="AA137" s="30" t="s">
        <v>325</v>
      </c>
      <c r="AB137" s="36" t="s">
        <v>231</v>
      </c>
      <c r="AC137" s="26" t="s">
        <v>547</v>
      </c>
      <c r="AD137" s="30" t="s">
        <v>325</v>
      </c>
      <c r="AE137" s="30" t="s">
        <v>325</v>
      </c>
      <c r="AF137" s="38" t="s">
        <v>143</v>
      </c>
      <c r="AG137" s="38" t="s">
        <v>546</v>
      </c>
      <c r="AH137" s="31" t="s">
        <v>325</v>
      </c>
      <c r="AI137" s="31" t="s">
        <v>325</v>
      </c>
      <c r="AJ137" s="38" t="s">
        <v>325</v>
      </c>
      <c r="AK137" s="31" t="s">
        <v>325</v>
      </c>
      <c r="AL137" s="31" t="s">
        <v>325</v>
      </c>
      <c r="AM137" s="38" t="s">
        <v>325</v>
      </c>
      <c r="AN137" s="31" t="s">
        <v>325</v>
      </c>
      <c r="AO137" s="31" t="s">
        <v>325</v>
      </c>
      <c r="AP137" s="38" t="s">
        <v>325</v>
      </c>
      <c r="AQ137" s="31" t="s">
        <v>325</v>
      </c>
      <c r="AR137" s="31" t="s">
        <v>325</v>
      </c>
      <c r="AS137" s="38" t="s">
        <v>325</v>
      </c>
      <c r="AT137" s="38" t="s">
        <v>325</v>
      </c>
      <c r="AU137" s="38" t="s">
        <v>325</v>
      </c>
      <c r="AV137" s="36" t="s">
        <v>235</v>
      </c>
      <c r="AW137" s="30" t="s">
        <v>325</v>
      </c>
      <c r="AX137" s="30" t="s">
        <v>325</v>
      </c>
      <c r="AY137" s="30" t="s">
        <v>143</v>
      </c>
      <c r="AZ137" s="30" t="s">
        <v>325</v>
      </c>
      <c r="BA137" s="30" t="s">
        <v>325</v>
      </c>
      <c r="BB137" s="64" t="s">
        <v>421</v>
      </c>
      <c r="BC137" s="30" t="s">
        <v>325</v>
      </c>
      <c r="BD137" s="30" t="s">
        <v>325</v>
      </c>
      <c r="BE137" s="36" t="s">
        <v>182</v>
      </c>
      <c r="BF137" s="30" t="s">
        <v>325</v>
      </c>
      <c r="BG137" s="30" t="s">
        <v>325</v>
      </c>
      <c r="BH137" s="36" t="s">
        <v>414</v>
      </c>
      <c r="BI137" s="30" t="s">
        <v>325</v>
      </c>
      <c r="BJ137" s="25" t="s">
        <v>325</v>
      </c>
      <c r="BK137" s="36" t="s">
        <v>182</v>
      </c>
      <c r="BL137" s="30" t="s">
        <v>325</v>
      </c>
      <c r="BM137" s="30" t="s">
        <v>325</v>
      </c>
      <c r="BN137" s="86" t="s">
        <v>544</v>
      </c>
      <c r="BO137" s="30" t="s">
        <v>325</v>
      </c>
      <c r="BP137" s="30" t="s">
        <v>325</v>
      </c>
      <c r="BQ137" s="36" t="s">
        <v>218</v>
      </c>
      <c r="BR137" s="30" t="s">
        <v>325</v>
      </c>
      <c r="BS137" s="30" t="s">
        <v>325</v>
      </c>
      <c r="BT137" s="25" t="s">
        <v>539</v>
      </c>
      <c r="BU137" s="30"/>
      <c r="BV137" s="30" t="s">
        <v>325</v>
      </c>
      <c r="BW137" s="30" t="s">
        <v>325</v>
      </c>
      <c r="BX137" s="25" t="s">
        <v>417</v>
      </c>
      <c r="BY137" s="61">
        <v>64</v>
      </c>
    </row>
    <row r="138" spans="2:76" s="174" customFormat="1" ht="12.75">
      <c r="B138" s="175"/>
      <c r="C138" s="175"/>
      <c r="H138" s="176"/>
      <c r="I138" s="186">
        <f>SUM(I12:I137)</f>
        <v>103536.97000000004</v>
      </c>
      <c r="J138" s="176"/>
      <c r="L138" s="177"/>
      <c r="M138" s="177"/>
      <c r="N138" s="177"/>
      <c r="O138" s="177"/>
      <c r="P138" s="178"/>
      <c r="Q138" s="152"/>
      <c r="R138" s="178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BC138" s="152"/>
      <c r="BF138" s="152"/>
      <c r="BG138" s="152"/>
      <c r="BX138" s="179"/>
    </row>
    <row r="139" spans="2:76" s="174" customFormat="1" ht="12.75">
      <c r="B139" s="175" t="s">
        <v>545</v>
      </c>
      <c r="C139" s="175"/>
      <c r="H139" s="176"/>
      <c r="I139" s="176"/>
      <c r="J139" s="176"/>
      <c r="L139" s="177"/>
      <c r="M139" s="177"/>
      <c r="N139" s="177"/>
      <c r="O139" s="177"/>
      <c r="P139" s="178"/>
      <c r="Q139" s="152"/>
      <c r="R139" s="178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BC139" s="152"/>
      <c r="BF139" s="152"/>
      <c r="BG139" s="152"/>
      <c r="BX139" s="179"/>
    </row>
    <row r="140" spans="2:76" s="174" customFormat="1" ht="12.75">
      <c r="B140" s="175"/>
      <c r="C140" s="175"/>
      <c r="H140" s="176"/>
      <c r="I140" s="176"/>
      <c r="J140" s="176"/>
      <c r="L140" s="177"/>
      <c r="M140" s="177"/>
      <c r="N140" s="177"/>
      <c r="O140" s="177"/>
      <c r="P140" s="178"/>
      <c r="Q140" s="152"/>
      <c r="R140" s="178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BC140" s="152"/>
      <c r="BF140" s="152"/>
      <c r="BG140" s="152"/>
      <c r="BX140" s="179"/>
    </row>
    <row r="141" spans="2:59" s="174" customFormat="1" ht="12.75">
      <c r="B141" s="175"/>
      <c r="C141" s="175"/>
      <c r="H141" s="176"/>
      <c r="I141" s="176"/>
      <c r="J141" s="176"/>
      <c r="L141" s="177"/>
      <c r="M141" s="177"/>
      <c r="N141" s="177"/>
      <c r="O141" s="177"/>
      <c r="P141" s="178"/>
      <c r="Q141" s="152"/>
      <c r="R141" s="178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BC141" s="152"/>
      <c r="BF141" s="152"/>
      <c r="BG141" s="152"/>
    </row>
    <row r="142" spans="2:59" s="174" customFormat="1" ht="12.75">
      <c r="B142" s="175"/>
      <c r="C142" s="175"/>
      <c r="H142" s="176"/>
      <c r="I142" s="176"/>
      <c r="J142" s="176"/>
      <c r="L142" s="177"/>
      <c r="M142" s="177"/>
      <c r="N142" s="177"/>
      <c r="O142" s="177"/>
      <c r="P142" s="178"/>
      <c r="Q142" s="152"/>
      <c r="R142" s="178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BC142" s="152"/>
      <c r="BF142" s="152"/>
      <c r="BG142" s="152"/>
    </row>
    <row r="143" spans="8:59" s="174" customFormat="1" ht="12.75">
      <c r="H143" s="176"/>
      <c r="I143" s="176"/>
      <c r="J143" s="176"/>
      <c r="L143" s="177"/>
      <c r="M143" s="177"/>
      <c r="N143" s="177"/>
      <c r="O143" s="177"/>
      <c r="P143" s="178"/>
      <c r="Q143" s="152"/>
      <c r="R143" s="178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BC143" s="152"/>
      <c r="BF143" s="152"/>
      <c r="BG143" s="152"/>
    </row>
    <row r="144" spans="8:59" s="174" customFormat="1" ht="12.75">
      <c r="H144" s="176"/>
      <c r="I144" s="176"/>
      <c r="J144" s="176"/>
      <c r="L144" s="177"/>
      <c r="M144" s="177"/>
      <c r="N144" s="177"/>
      <c r="O144" s="177"/>
      <c r="P144" s="178"/>
      <c r="Q144" s="152"/>
      <c r="R144" s="178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BC144" s="152"/>
      <c r="BF144" s="152"/>
      <c r="BG144" s="152"/>
    </row>
    <row r="145" spans="8:59" s="174" customFormat="1" ht="12.75">
      <c r="H145" s="176"/>
      <c r="I145" s="176"/>
      <c r="J145" s="176"/>
      <c r="L145" s="177"/>
      <c r="M145" s="177"/>
      <c r="N145" s="177"/>
      <c r="O145" s="177"/>
      <c r="P145" s="178"/>
      <c r="Q145" s="152"/>
      <c r="R145" s="178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BC145" s="152"/>
      <c r="BF145" s="152"/>
      <c r="BG145" s="152"/>
    </row>
    <row r="146" spans="8:59" s="174" customFormat="1" ht="12.75">
      <c r="H146" s="176"/>
      <c r="I146" s="176"/>
      <c r="J146" s="176"/>
      <c r="L146" s="177"/>
      <c r="M146" s="177"/>
      <c r="N146" s="177"/>
      <c r="O146" s="177"/>
      <c r="P146" s="178"/>
      <c r="Q146" s="152"/>
      <c r="R146" s="178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BC146" s="152"/>
      <c r="BF146" s="152"/>
      <c r="BG146" s="152"/>
    </row>
    <row r="147" spans="8:59" s="174" customFormat="1" ht="12.75">
      <c r="H147" s="176"/>
      <c r="I147" s="176"/>
      <c r="J147" s="176"/>
      <c r="L147" s="177"/>
      <c r="M147" s="177"/>
      <c r="N147" s="177"/>
      <c r="O147" s="177"/>
      <c r="P147" s="178"/>
      <c r="Q147" s="152"/>
      <c r="R147" s="178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BC147" s="152"/>
      <c r="BF147" s="152"/>
      <c r="BG147" s="152"/>
    </row>
    <row r="148" spans="4:78" s="174" customFormat="1" ht="12.75">
      <c r="D148" s="179"/>
      <c r="E148" s="179"/>
      <c r="F148" s="179"/>
      <c r="G148" s="179"/>
      <c r="H148" s="180"/>
      <c r="I148" s="180"/>
      <c r="J148" s="180"/>
      <c r="K148" s="181"/>
      <c r="L148" s="177"/>
      <c r="M148" s="177"/>
      <c r="N148" s="177"/>
      <c r="O148" s="177"/>
      <c r="P148" s="182"/>
      <c r="Q148" s="183"/>
      <c r="R148" s="184"/>
      <c r="S148" s="177"/>
      <c r="T148" s="183"/>
      <c r="U148" s="183"/>
      <c r="V148" s="177"/>
      <c r="W148" s="177"/>
      <c r="X148" s="183"/>
      <c r="Y148" s="183"/>
      <c r="Z148" s="177"/>
      <c r="AA148" s="177"/>
      <c r="AB148" s="183"/>
      <c r="AC148" s="183"/>
      <c r="AD148" s="177"/>
      <c r="AE148" s="177"/>
      <c r="AF148" s="183"/>
      <c r="AG148" s="183"/>
      <c r="AH148" s="185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3"/>
      <c r="AW148" s="177"/>
      <c r="AX148" s="177"/>
      <c r="AY148" s="177"/>
      <c r="AZ148" s="179"/>
      <c r="BA148" s="179"/>
      <c r="BB148" s="175"/>
      <c r="BC148" s="177"/>
      <c r="BD148" s="179"/>
      <c r="BE148" s="175"/>
      <c r="BF148" s="177"/>
      <c r="BG148" s="177"/>
      <c r="BH148" s="175"/>
      <c r="BI148" s="179"/>
      <c r="BJ148" s="179"/>
      <c r="BK148" s="179"/>
      <c r="BL148" s="179"/>
      <c r="BM148" s="179"/>
      <c r="BN148" s="179"/>
      <c r="BO148" s="179"/>
      <c r="BP148" s="179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</row>
    <row r="149" spans="4:78" s="174" customFormat="1" ht="12.75">
      <c r="D149" s="179"/>
      <c r="E149" s="179"/>
      <c r="F149" s="179"/>
      <c r="G149" s="179"/>
      <c r="H149" s="180"/>
      <c r="I149" s="180"/>
      <c r="J149" s="180"/>
      <c r="K149" s="181"/>
      <c r="L149" s="177"/>
      <c r="M149" s="177"/>
      <c r="N149" s="177"/>
      <c r="O149" s="177"/>
      <c r="P149" s="182"/>
      <c r="Q149" s="183"/>
      <c r="R149" s="184"/>
      <c r="S149" s="177"/>
      <c r="T149" s="183"/>
      <c r="U149" s="183"/>
      <c r="V149" s="177"/>
      <c r="W149" s="177"/>
      <c r="X149" s="183"/>
      <c r="Y149" s="183"/>
      <c r="Z149" s="177"/>
      <c r="AA149" s="177"/>
      <c r="AB149" s="183"/>
      <c r="AC149" s="183"/>
      <c r="AD149" s="177"/>
      <c r="AE149" s="177"/>
      <c r="AF149" s="183"/>
      <c r="AG149" s="183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5"/>
      <c r="AU149" s="185"/>
      <c r="AV149" s="183"/>
      <c r="AW149" s="177"/>
      <c r="AX149" s="177"/>
      <c r="AY149" s="177"/>
      <c r="AZ149" s="179"/>
      <c r="BA149" s="179"/>
      <c r="BB149" s="175"/>
      <c r="BC149" s="177"/>
      <c r="BD149" s="179"/>
      <c r="BE149" s="175"/>
      <c r="BF149" s="177"/>
      <c r="BG149" s="177"/>
      <c r="BH149" s="175"/>
      <c r="BI149" s="179"/>
      <c r="BJ149" s="179"/>
      <c r="BK149" s="179"/>
      <c r="BL149" s="179"/>
      <c r="BM149" s="179"/>
      <c r="BN149" s="179"/>
      <c r="BO149" s="179"/>
      <c r="BP149" s="179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5"/>
    </row>
    <row r="150" spans="4:78" s="174" customFormat="1" ht="12.75">
      <c r="D150" s="179"/>
      <c r="E150" s="179"/>
      <c r="F150" s="179"/>
      <c r="G150" s="179"/>
      <c r="H150" s="180"/>
      <c r="I150" s="180"/>
      <c r="J150" s="180"/>
      <c r="K150" s="181"/>
      <c r="L150" s="177"/>
      <c r="M150" s="177"/>
      <c r="N150" s="177"/>
      <c r="O150" s="177"/>
      <c r="P150" s="182"/>
      <c r="Q150" s="183"/>
      <c r="R150" s="184"/>
      <c r="S150" s="177"/>
      <c r="T150" s="183"/>
      <c r="U150" s="183"/>
      <c r="V150" s="177"/>
      <c r="W150" s="177"/>
      <c r="X150" s="183"/>
      <c r="Y150" s="183"/>
      <c r="Z150" s="177"/>
      <c r="AA150" s="177"/>
      <c r="AB150" s="183"/>
      <c r="AC150" s="183"/>
      <c r="AD150" s="177"/>
      <c r="AE150" s="177"/>
      <c r="AF150" s="183"/>
      <c r="AG150" s="183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3"/>
      <c r="AW150" s="177"/>
      <c r="AX150" s="177"/>
      <c r="AY150" s="177"/>
      <c r="AZ150" s="179"/>
      <c r="BA150" s="179"/>
      <c r="BB150" s="175"/>
      <c r="BC150" s="177"/>
      <c r="BD150" s="179"/>
      <c r="BE150" s="175"/>
      <c r="BF150" s="177"/>
      <c r="BG150" s="177"/>
      <c r="BH150" s="175"/>
      <c r="BI150" s="179"/>
      <c r="BJ150" s="179"/>
      <c r="BK150" s="179"/>
      <c r="BL150" s="179"/>
      <c r="BM150" s="179"/>
      <c r="BN150" s="179"/>
      <c r="BO150" s="179"/>
      <c r="BP150" s="179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</row>
    <row r="151" spans="4:78" s="174" customFormat="1" ht="12.75">
      <c r="D151" s="179"/>
      <c r="E151" s="179"/>
      <c r="F151" s="179"/>
      <c r="G151" s="179"/>
      <c r="H151" s="180"/>
      <c r="I151" s="180"/>
      <c r="J151" s="180"/>
      <c r="K151" s="181"/>
      <c r="L151" s="177"/>
      <c r="M151" s="177"/>
      <c r="N151" s="177"/>
      <c r="O151" s="177"/>
      <c r="P151" s="182"/>
      <c r="Q151" s="183"/>
      <c r="R151" s="184"/>
      <c r="S151" s="177"/>
      <c r="T151" s="183"/>
      <c r="U151" s="183"/>
      <c r="V151" s="177"/>
      <c r="W151" s="177"/>
      <c r="X151" s="183"/>
      <c r="Y151" s="183"/>
      <c r="Z151" s="177"/>
      <c r="AA151" s="177"/>
      <c r="AB151" s="183"/>
      <c r="AC151" s="183"/>
      <c r="AD151" s="177"/>
      <c r="AE151" s="177"/>
      <c r="AF151" s="183"/>
      <c r="AG151" s="183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5"/>
      <c r="AT151" s="185"/>
      <c r="AU151" s="185"/>
      <c r="AV151" s="183"/>
      <c r="AW151" s="177"/>
      <c r="AX151" s="177"/>
      <c r="AY151" s="177"/>
      <c r="AZ151" s="179"/>
      <c r="BA151" s="179"/>
      <c r="BB151" s="175"/>
      <c r="BC151" s="177"/>
      <c r="BD151" s="179"/>
      <c r="BE151" s="175"/>
      <c r="BF151" s="177"/>
      <c r="BG151" s="177"/>
      <c r="BH151" s="175"/>
      <c r="BI151" s="179"/>
      <c r="BJ151" s="179"/>
      <c r="BK151" s="179"/>
      <c r="BL151" s="179"/>
      <c r="BM151" s="179"/>
      <c r="BN151" s="179"/>
      <c r="BO151" s="179"/>
      <c r="BP151" s="179"/>
      <c r="BQ151" s="175"/>
      <c r="BR151" s="175"/>
      <c r="BS151" s="175"/>
      <c r="BT151" s="175"/>
      <c r="BU151" s="175"/>
      <c r="BV151" s="175"/>
      <c r="BW151" s="175"/>
      <c r="BX151" s="175"/>
      <c r="BY151" s="175"/>
      <c r="BZ151" s="175"/>
    </row>
    <row r="152" spans="4:78" s="174" customFormat="1" ht="12.75">
      <c r="D152" s="179"/>
      <c r="E152" s="179"/>
      <c r="F152" s="179"/>
      <c r="G152" s="179"/>
      <c r="H152" s="180"/>
      <c r="I152" s="180"/>
      <c r="J152" s="180"/>
      <c r="K152" s="181"/>
      <c r="L152" s="177"/>
      <c r="M152" s="177"/>
      <c r="N152" s="177"/>
      <c r="O152" s="177"/>
      <c r="P152" s="182"/>
      <c r="Q152" s="183"/>
      <c r="R152" s="184"/>
      <c r="S152" s="177"/>
      <c r="T152" s="183"/>
      <c r="U152" s="183"/>
      <c r="V152" s="177"/>
      <c r="W152" s="177"/>
      <c r="X152" s="183"/>
      <c r="Y152" s="183"/>
      <c r="Z152" s="177"/>
      <c r="AA152" s="177"/>
      <c r="AB152" s="183"/>
      <c r="AC152" s="183"/>
      <c r="AD152" s="177"/>
      <c r="AE152" s="177"/>
      <c r="AF152" s="183"/>
      <c r="AG152" s="183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5"/>
      <c r="AT152" s="185"/>
      <c r="AU152" s="185"/>
      <c r="AV152" s="183"/>
      <c r="AW152" s="177"/>
      <c r="AX152" s="177"/>
      <c r="AY152" s="177"/>
      <c r="AZ152" s="179"/>
      <c r="BA152" s="179"/>
      <c r="BB152" s="175"/>
      <c r="BC152" s="177"/>
      <c r="BD152" s="179"/>
      <c r="BE152" s="175"/>
      <c r="BF152" s="177"/>
      <c r="BG152" s="177"/>
      <c r="BH152" s="175"/>
      <c r="BI152" s="179"/>
      <c r="BJ152" s="179"/>
      <c r="BK152" s="179"/>
      <c r="BL152" s="179"/>
      <c r="BM152" s="179"/>
      <c r="BN152" s="179"/>
      <c r="BO152" s="179"/>
      <c r="BP152" s="179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</row>
    <row r="153" spans="4:78" s="174" customFormat="1" ht="12.75">
      <c r="D153" s="179"/>
      <c r="E153" s="179"/>
      <c r="F153" s="179"/>
      <c r="G153" s="179"/>
      <c r="H153" s="180"/>
      <c r="I153" s="180"/>
      <c r="J153" s="180"/>
      <c r="K153" s="181"/>
      <c r="L153" s="177"/>
      <c r="M153" s="177"/>
      <c r="N153" s="177"/>
      <c r="O153" s="177"/>
      <c r="P153" s="182"/>
      <c r="Q153" s="183"/>
      <c r="R153" s="184"/>
      <c r="S153" s="177"/>
      <c r="T153" s="183"/>
      <c r="U153" s="183"/>
      <c r="V153" s="177"/>
      <c r="W153" s="177"/>
      <c r="X153" s="183"/>
      <c r="Y153" s="183"/>
      <c r="Z153" s="177"/>
      <c r="AA153" s="177"/>
      <c r="AB153" s="183"/>
      <c r="AC153" s="183"/>
      <c r="AD153" s="177"/>
      <c r="AE153" s="177"/>
      <c r="AF153" s="183"/>
      <c r="AG153" s="183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3"/>
      <c r="AW153" s="177"/>
      <c r="AX153" s="177"/>
      <c r="AY153" s="177"/>
      <c r="AZ153" s="179"/>
      <c r="BA153" s="179"/>
      <c r="BB153" s="175"/>
      <c r="BC153" s="177"/>
      <c r="BD153" s="179"/>
      <c r="BE153" s="175"/>
      <c r="BF153" s="177"/>
      <c r="BG153" s="177"/>
      <c r="BH153" s="175"/>
      <c r="BI153" s="179"/>
      <c r="BJ153" s="179"/>
      <c r="BK153" s="179"/>
      <c r="BL153" s="179"/>
      <c r="BM153" s="179"/>
      <c r="BN153" s="179"/>
      <c r="BO153" s="179"/>
      <c r="BP153" s="179"/>
      <c r="BQ153" s="175"/>
      <c r="BR153" s="175"/>
      <c r="BS153" s="175"/>
      <c r="BT153" s="175"/>
      <c r="BU153" s="175"/>
      <c r="BV153" s="175"/>
      <c r="BW153" s="175"/>
      <c r="BX153" s="175"/>
      <c r="BY153" s="175"/>
      <c r="BZ153" s="175"/>
    </row>
    <row r="154" spans="4:78" s="174" customFormat="1" ht="12.75">
      <c r="D154" s="179"/>
      <c r="E154" s="179"/>
      <c r="F154" s="179"/>
      <c r="G154" s="179"/>
      <c r="H154" s="180"/>
      <c r="I154" s="180"/>
      <c r="J154" s="180"/>
      <c r="K154" s="181"/>
      <c r="L154" s="177"/>
      <c r="M154" s="177"/>
      <c r="N154" s="177"/>
      <c r="O154" s="177"/>
      <c r="P154" s="182"/>
      <c r="Q154" s="183"/>
      <c r="R154" s="184"/>
      <c r="S154" s="177"/>
      <c r="T154" s="183"/>
      <c r="U154" s="183"/>
      <c r="V154" s="177"/>
      <c r="W154" s="177"/>
      <c r="X154" s="183"/>
      <c r="Y154" s="183"/>
      <c r="Z154" s="177"/>
      <c r="AA154" s="177"/>
      <c r="AB154" s="183"/>
      <c r="AC154" s="183"/>
      <c r="AD154" s="177"/>
      <c r="AE154" s="177"/>
      <c r="AF154" s="183"/>
      <c r="AG154" s="183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3"/>
      <c r="AW154" s="177"/>
      <c r="AX154" s="177"/>
      <c r="AY154" s="177"/>
      <c r="AZ154" s="179"/>
      <c r="BA154" s="179"/>
      <c r="BB154" s="175"/>
      <c r="BC154" s="177"/>
      <c r="BD154" s="179"/>
      <c r="BE154" s="175"/>
      <c r="BF154" s="177"/>
      <c r="BG154" s="177"/>
      <c r="BH154" s="175"/>
      <c r="BI154" s="179"/>
      <c r="BJ154" s="179"/>
      <c r="BK154" s="179"/>
      <c r="BL154" s="179"/>
      <c r="BM154" s="179"/>
      <c r="BN154" s="179"/>
      <c r="BO154" s="179"/>
      <c r="BP154" s="179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</row>
    <row r="155" spans="4:78" s="174" customFormat="1" ht="12.75">
      <c r="D155" s="181"/>
      <c r="E155" s="179"/>
      <c r="F155" s="179"/>
      <c r="G155" s="179"/>
      <c r="H155" s="180"/>
      <c r="I155" s="180"/>
      <c r="J155" s="180"/>
      <c r="K155" s="181"/>
      <c r="L155" s="177"/>
      <c r="M155" s="177"/>
      <c r="N155" s="177"/>
      <c r="O155" s="177"/>
      <c r="P155" s="182"/>
      <c r="Q155" s="183"/>
      <c r="R155" s="184"/>
      <c r="S155" s="177"/>
      <c r="T155" s="183"/>
      <c r="U155" s="183"/>
      <c r="V155" s="177"/>
      <c r="W155" s="177"/>
      <c r="X155" s="183"/>
      <c r="Y155" s="183"/>
      <c r="Z155" s="177"/>
      <c r="AA155" s="177"/>
      <c r="AB155" s="183"/>
      <c r="AC155" s="183"/>
      <c r="AD155" s="177"/>
      <c r="AE155" s="177"/>
      <c r="AF155" s="183"/>
      <c r="AG155" s="183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3"/>
      <c r="AW155" s="177"/>
      <c r="AX155" s="177"/>
      <c r="AY155" s="177"/>
      <c r="AZ155" s="179"/>
      <c r="BA155" s="179"/>
      <c r="BB155" s="175"/>
      <c r="BC155" s="177"/>
      <c r="BD155" s="179"/>
      <c r="BE155" s="175"/>
      <c r="BF155" s="177"/>
      <c r="BG155" s="177"/>
      <c r="BH155" s="175"/>
      <c r="BI155" s="179"/>
      <c r="BJ155" s="179"/>
      <c r="BK155" s="179"/>
      <c r="BL155" s="179"/>
      <c r="BM155" s="179"/>
      <c r="BN155" s="179"/>
      <c r="BO155" s="179"/>
      <c r="BP155" s="179"/>
      <c r="BQ155" s="175"/>
      <c r="BR155" s="175"/>
      <c r="BS155" s="175"/>
      <c r="BT155" s="175"/>
      <c r="BU155" s="175"/>
      <c r="BV155" s="175"/>
      <c r="BW155" s="175"/>
      <c r="BX155" s="175"/>
      <c r="BY155" s="175"/>
      <c r="BZ155" s="175"/>
    </row>
    <row r="156" spans="4:78" s="174" customFormat="1" ht="12.75">
      <c r="D156" s="181"/>
      <c r="E156" s="179"/>
      <c r="F156" s="179"/>
      <c r="G156" s="179"/>
      <c r="H156" s="180"/>
      <c r="I156" s="180"/>
      <c r="J156" s="180"/>
      <c r="K156" s="181"/>
      <c r="L156" s="177"/>
      <c r="M156" s="177"/>
      <c r="N156" s="177"/>
      <c r="O156" s="177"/>
      <c r="P156" s="182"/>
      <c r="Q156" s="183"/>
      <c r="R156" s="184"/>
      <c r="S156" s="177"/>
      <c r="T156" s="183"/>
      <c r="U156" s="183"/>
      <c r="V156" s="177"/>
      <c r="W156" s="177"/>
      <c r="X156" s="183"/>
      <c r="Y156" s="183"/>
      <c r="Z156" s="177"/>
      <c r="AA156" s="177"/>
      <c r="AB156" s="183"/>
      <c r="AC156" s="183"/>
      <c r="AD156" s="177"/>
      <c r="AE156" s="177"/>
      <c r="AF156" s="183"/>
      <c r="AG156" s="183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3"/>
      <c r="AW156" s="177"/>
      <c r="AX156" s="177"/>
      <c r="AY156" s="177"/>
      <c r="AZ156" s="179"/>
      <c r="BA156" s="179"/>
      <c r="BB156" s="175"/>
      <c r="BC156" s="177"/>
      <c r="BD156" s="179"/>
      <c r="BE156" s="175"/>
      <c r="BF156" s="177"/>
      <c r="BG156" s="177"/>
      <c r="BH156" s="175"/>
      <c r="BI156" s="179"/>
      <c r="BJ156" s="179"/>
      <c r="BK156" s="179"/>
      <c r="BL156" s="179"/>
      <c r="BM156" s="179"/>
      <c r="BN156" s="179"/>
      <c r="BO156" s="179"/>
      <c r="BP156" s="179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</row>
    <row r="157" spans="4:78" s="174" customFormat="1" ht="12.75">
      <c r="D157" s="181"/>
      <c r="E157" s="179"/>
      <c r="F157" s="179"/>
      <c r="G157" s="179"/>
      <c r="H157" s="180"/>
      <c r="I157" s="180"/>
      <c r="J157" s="180"/>
      <c r="K157" s="181"/>
      <c r="L157" s="177"/>
      <c r="M157" s="177"/>
      <c r="N157" s="177"/>
      <c r="O157" s="177"/>
      <c r="P157" s="182"/>
      <c r="Q157" s="183"/>
      <c r="R157" s="184"/>
      <c r="S157" s="177"/>
      <c r="T157" s="183"/>
      <c r="U157" s="183"/>
      <c r="V157" s="177"/>
      <c r="W157" s="177"/>
      <c r="X157" s="183"/>
      <c r="Y157" s="183"/>
      <c r="Z157" s="177"/>
      <c r="AA157" s="177"/>
      <c r="AB157" s="183"/>
      <c r="AC157" s="183"/>
      <c r="AD157" s="177"/>
      <c r="AE157" s="177"/>
      <c r="AF157" s="183"/>
      <c r="AG157" s="183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3"/>
      <c r="AW157" s="177"/>
      <c r="AX157" s="177"/>
      <c r="AY157" s="177"/>
      <c r="AZ157" s="179"/>
      <c r="BA157" s="179"/>
      <c r="BB157" s="175"/>
      <c r="BC157" s="177"/>
      <c r="BD157" s="179"/>
      <c r="BE157" s="175"/>
      <c r="BF157" s="177"/>
      <c r="BG157" s="177"/>
      <c r="BH157" s="175"/>
      <c r="BI157" s="179"/>
      <c r="BJ157" s="179"/>
      <c r="BK157" s="179"/>
      <c r="BL157" s="179"/>
      <c r="BM157" s="179"/>
      <c r="BN157" s="179"/>
      <c r="BO157" s="179"/>
      <c r="BP157" s="179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</row>
    <row r="158" spans="4:78" s="174" customFormat="1" ht="12.75">
      <c r="D158" s="181"/>
      <c r="E158" s="179"/>
      <c r="F158" s="179"/>
      <c r="G158" s="179"/>
      <c r="H158" s="180"/>
      <c r="I158" s="180"/>
      <c r="J158" s="180"/>
      <c r="K158" s="181"/>
      <c r="L158" s="177"/>
      <c r="M158" s="177"/>
      <c r="N158" s="177"/>
      <c r="O158" s="177"/>
      <c r="P158" s="182"/>
      <c r="Q158" s="183"/>
      <c r="R158" s="184"/>
      <c r="S158" s="177"/>
      <c r="T158" s="183"/>
      <c r="U158" s="183"/>
      <c r="V158" s="177"/>
      <c r="W158" s="177"/>
      <c r="X158" s="183"/>
      <c r="Y158" s="183"/>
      <c r="Z158" s="177"/>
      <c r="AA158" s="177"/>
      <c r="AB158" s="183"/>
      <c r="AC158" s="183"/>
      <c r="AD158" s="177"/>
      <c r="AE158" s="177"/>
      <c r="AF158" s="183"/>
      <c r="AG158" s="183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3"/>
      <c r="AW158" s="177"/>
      <c r="AX158" s="177"/>
      <c r="AY158" s="177"/>
      <c r="AZ158" s="179"/>
      <c r="BA158" s="179"/>
      <c r="BB158" s="175"/>
      <c r="BC158" s="177"/>
      <c r="BD158" s="179"/>
      <c r="BE158" s="175"/>
      <c r="BF158" s="177"/>
      <c r="BG158" s="177"/>
      <c r="BH158" s="175"/>
      <c r="BI158" s="179"/>
      <c r="BJ158" s="179"/>
      <c r="BK158" s="179"/>
      <c r="BL158" s="179"/>
      <c r="BM158" s="179"/>
      <c r="BN158" s="179"/>
      <c r="BO158" s="179"/>
      <c r="BP158" s="179"/>
      <c r="BQ158" s="175"/>
      <c r="BR158" s="175"/>
      <c r="BS158" s="175"/>
      <c r="BT158" s="175"/>
      <c r="BU158" s="175"/>
      <c r="BV158" s="175"/>
      <c r="BW158" s="175"/>
      <c r="BX158" s="175"/>
      <c r="BY158" s="175"/>
      <c r="BZ158" s="175"/>
    </row>
    <row r="159" spans="4:78" s="174" customFormat="1" ht="12.75">
      <c r="D159" s="181"/>
      <c r="E159" s="181"/>
      <c r="F159" s="181"/>
      <c r="G159" s="181"/>
      <c r="H159" s="180"/>
      <c r="I159" s="180"/>
      <c r="J159" s="180"/>
      <c r="K159" s="181"/>
      <c r="L159" s="183"/>
      <c r="M159" s="183"/>
      <c r="N159" s="183"/>
      <c r="O159" s="183"/>
      <c r="P159" s="182"/>
      <c r="Q159" s="183"/>
      <c r="R159" s="184"/>
      <c r="S159" s="177"/>
      <c r="T159" s="183"/>
      <c r="U159" s="183"/>
      <c r="V159" s="177"/>
      <c r="W159" s="177"/>
      <c r="X159" s="183"/>
      <c r="Y159" s="183"/>
      <c r="Z159" s="177"/>
      <c r="AA159" s="177"/>
      <c r="AB159" s="183"/>
      <c r="AC159" s="183"/>
      <c r="AD159" s="177"/>
      <c r="AE159" s="177"/>
      <c r="AF159" s="183"/>
      <c r="AG159" s="183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3"/>
      <c r="AW159" s="177"/>
      <c r="AX159" s="177"/>
      <c r="AY159" s="177"/>
      <c r="AZ159" s="179"/>
      <c r="BA159" s="179"/>
      <c r="BB159" s="175"/>
      <c r="BC159" s="177"/>
      <c r="BD159" s="179"/>
      <c r="BE159" s="175"/>
      <c r="BF159" s="177"/>
      <c r="BG159" s="177"/>
      <c r="BH159" s="175"/>
      <c r="BI159" s="179"/>
      <c r="BJ159" s="179"/>
      <c r="BK159" s="179"/>
      <c r="BL159" s="179"/>
      <c r="BM159" s="179"/>
      <c r="BN159" s="179"/>
      <c r="BO159" s="179"/>
      <c r="BP159" s="179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</row>
    <row r="160" spans="4:78" s="174" customFormat="1" ht="12.75">
      <c r="D160" s="181"/>
      <c r="E160" s="181"/>
      <c r="F160" s="181"/>
      <c r="G160" s="181"/>
      <c r="H160" s="180"/>
      <c r="I160" s="180"/>
      <c r="J160" s="180"/>
      <c r="K160" s="181"/>
      <c r="L160" s="183"/>
      <c r="M160" s="183"/>
      <c r="N160" s="183"/>
      <c r="O160" s="183"/>
      <c r="P160" s="182"/>
      <c r="Q160" s="183"/>
      <c r="R160" s="184"/>
      <c r="S160" s="177"/>
      <c r="T160" s="183"/>
      <c r="U160" s="183"/>
      <c r="V160" s="177"/>
      <c r="W160" s="177"/>
      <c r="X160" s="152"/>
      <c r="Y160" s="152"/>
      <c r="Z160" s="177"/>
      <c r="AA160" s="177"/>
      <c r="AB160" s="183"/>
      <c r="AC160" s="183"/>
      <c r="AD160" s="177"/>
      <c r="AE160" s="177"/>
      <c r="AF160" s="183"/>
      <c r="AG160" s="183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85"/>
      <c r="AT160" s="185"/>
      <c r="AU160" s="185"/>
      <c r="AV160" s="183"/>
      <c r="AW160" s="177"/>
      <c r="AX160" s="177"/>
      <c r="AY160" s="177"/>
      <c r="AZ160" s="179"/>
      <c r="BA160" s="179"/>
      <c r="BB160" s="175"/>
      <c r="BC160" s="177"/>
      <c r="BD160" s="179"/>
      <c r="BE160" s="175"/>
      <c r="BF160" s="177"/>
      <c r="BG160" s="177"/>
      <c r="BH160" s="175"/>
      <c r="BI160" s="179"/>
      <c r="BJ160" s="179"/>
      <c r="BK160" s="179"/>
      <c r="BL160" s="179"/>
      <c r="BM160" s="179"/>
      <c r="BN160" s="179"/>
      <c r="BO160" s="179"/>
      <c r="BP160" s="179"/>
      <c r="BQ160" s="175"/>
      <c r="BR160" s="175"/>
      <c r="BS160" s="175"/>
      <c r="BT160" s="175"/>
      <c r="BU160" s="175"/>
      <c r="BV160" s="175"/>
      <c r="BW160" s="175"/>
      <c r="BX160" s="175"/>
      <c r="BY160" s="175"/>
      <c r="BZ160" s="175"/>
    </row>
    <row r="161" spans="4:78" s="174" customFormat="1" ht="12.75">
      <c r="D161" s="181"/>
      <c r="E161" s="181"/>
      <c r="F161" s="181"/>
      <c r="G161" s="181"/>
      <c r="H161" s="176"/>
      <c r="I161" s="176"/>
      <c r="J161" s="176"/>
      <c r="K161" s="181"/>
      <c r="L161" s="183"/>
      <c r="M161" s="183"/>
      <c r="N161" s="183"/>
      <c r="O161" s="183"/>
      <c r="P161" s="182"/>
      <c r="Q161" s="183"/>
      <c r="R161" s="184"/>
      <c r="S161" s="177"/>
      <c r="T161" s="183"/>
      <c r="U161" s="183"/>
      <c r="V161" s="177"/>
      <c r="W161" s="177"/>
      <c r="X161" s="152"/>
      <c r="Y161" s="152"/>
      <c r="Z161" s="177"/>
      <c r="AA161" s="177"/>
      <c r="AB161" s="183"/>
      <c r="AC161" s="183"/>
      <c r="AD161" s="177"/>
      <c r="AE161" s="177"/>
      <c r="AF161" s="183"/>
      <c r="AG161" s="183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5"/>
      <c r="AU161" s="185"/>
      <c r="AV161" s="183"/>
      <c r="AW161" s="177"/>
      <c r="AX161" s="177"/>
      <c r="AY161" s="177"/>
      <c r="AZ161" s="179"/>
      <c r="BA161" s="179"/>
      <c r="BB161" s="175"/>
      <c r="BC161" s="177"/>
      <c r="BD161" s="179"/>
      <c r="BE161" s="175"/>
      <c r="BF161" s="177"/>
      <c r="BG161" s="177"/>
      <c r="BH161" s="175"/>
      <c r="BI161" s="179"/>
      <c r="BJ161" s="179"/>
      <c r="BK161" s="179"/>
      <c r="BL161" s="179"/>
      <c r="BM161" s="179"/>
      <c r="BN161" s="179"/>
      <c r="BO161" s="179"/>
      <c r="BP161" s="179"/>
      <c r="BQ161" s="175"/>
      <c r="BR161" s="175"/>
      <c r="BS161" s="175"/>
      <c r="BT161" s="175"/>
      <c r="BU161" s="175"/>
      <c r="BV161" s="175"/>
      <c r="BW161" s="175"/>
      <c r="BX161" s="175"/>
      <c r="BY161" s="175"/>
      <c r="BZ161" s="175"/>
    </row>
    <row r="162" spans="4:78" s="174" customFormat="1" ht="12.75">
      <c r="D162" s="181"/>
      <c r="E162" s="181"/>
      <c r="F162" s="181"/>
      <c r="G162" s="181"/>
      <c r="H162" s="176"/>
      <c r="I162" s="176"/>
      <c r="J162" s="176"/>
      <c r="K162" s="181"/>
      <c r="L162" s="183"/>
      <c r="M162" s="183"/>
      <c r="N162" s="183"/>
      <c r="O162" s="183"/>
      <c r="P162" s="182"/>
      <c r="Q162" s="183"/>
      <c r="R162" s="184"/>
      <c r="S162" s="177"/>
      <c r="T162" s="183"/>
      <c r="U162" s="183"/>
      <c r="V162" s="177"/>
      <c r="W162" s="177"/>
      <c r="X162" s="152"/>
      <c r="Y162" s="152"/>
      <c r="Z162" s="177"/>
      <c r="AA162" s="177"/>
      <c r="AB162" s="183"/>
      <c r="AC162" s="183"/>
      <c r="AD162" s="177"/>
      <c r="AE162" s="177"/>
      <c r="AF162" s="183"/>
      <c r="AG162" s="183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3"/>
      <c r="AW162" s="177"/>
      <c r="AX162" s="177"/>
      <c r="AY162" s="177"/>
      <c r="AZ162" s="179"/>
      <c r="BA162" s="179"/>
      <c r="BB162" s="175"/>
      <c r="BC162" s="177"/>
      <c r="BD162" s="179"/>
      <c r="BE162" s="175"/>
      <c r="BF162" s="177"/>
      <c r="BG162" s="177"/>
      <c r="BH162" s="175"/>
      <c r="BI162" s="179"/>
      <c r="BJ162" s="179"/>
      <c r="BK162" s="179"/>
      <c r="BL162" s="179"/>
      <c r="BM162" s="179"/>
      <c r="BN162" s="179"/>
      <c r="BO162" s="179"/>
      <c r="BP162" s="179"/>
      <c r="BQ162" s="175"/>
      <c r="BR162" s="175"/>
      <c r="BS162" s="175"/>
      <c r="BT162" s="175"/>
      <c r="BU162" s="175"/>
      <c r="BV162" s="175"/>
      <c r="BW162" s="175"/>
      <c r="BX162" s="175"/>
      <c r="BY162" s="175"/>
      <c r="BZ162" s="175"/>
    </row>
    <row r="163" spans="4:78" s="174" customFormat="1" ht="12.75">
      <c r="D163" s="181"/>
      <c r="E163" s="181"/>
      <c r="F163" s="181"/>
      <c r="G163" s="181"/>
      <c r="H163" s="176"/>
      <c r="I163" s="176"/>
      <c r="J163" s="176"/>
      <c r="K163" s="181"/>
      <c r="L163" s="183"/>
      <c r="M163" s="183"/>
      <c r="N163" s="183"/>
      <c r="O163" s="183"/>
      <c r="P163" s="182"/>
      <c r="Q163" s="183"/>
      <c r="R163" s="184"/>
      <c r="S163" s="177"/>
      <c r="T163" s="183"/>
      <c r="U163" s="183"/>
      <c r="V163" s="177"/>
      <c r="W163" s="177"/>
      <c r="X163" s="152"/>
      <c r="Y163" s="152"/>
      <c r="Z163" s="177"/>
      <c r="AA163" s="177"/>
      <c r="AB163" s="183"/>
      <c r="AC163" s="183"/>
      <c r="AD163" s="177"/>
      <c r="AE163" s="177"/>
      <c r="AF163" s="183"/>
      <c r="AG163" s="183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3"/>
      <c r="AW163" s="177"/>
      <c r="AX163" s="177"/>
      <c r="AY163" s="177"/>
      <c r="AZ163" s="179"/>
      <c r="BA163" s="179"/>
      <c r="BB163" s="175"/>
      <c r="BC163" s="177"/>
      <c r="BD163" s="179"/>
      <c r="BE163" s="175"/>
      <c r="BF163" s="177"/>
      <c r="BG163" s="177"/>
      <c r="BH163" s="175"/>
      <c r="BI163" s="179"/>
      <c r="BJ163" s="179"/>
      <c r="BK163" s="179"/>
      <c r="BL163" s="179"/>
      <c r="BM163" s="179"/>
      <c r="BN163" s="179"/>
      <c r="BO163" s="179"/>
      <c r="BP163" s="179"/>
      <c r="BQ163" s="175"/>
      <c r="BR163" s="175"/>
      <c r="BS163" s="175"/>
      <c r="BT163" s="175"/>
      <c r="BU163" s="175"/>
      <c r="BV163" s="175"/>
      <c r="BW163" s="175"/>
      <c r="BX163" s="175"/>
      <c r="BY163" s="175"/>
      <c r="BZ163" s="175"/>
    </row>
    <row r="164" spans="4:78" s="174" customFormat="1" ht="12.75">
      <c r="D164" s="181"/>
      <c r="E164" s="181"/>
      <c r="F164" s="181"/>
      <c r="G164" s="181"/>
      <c r="H164" s="176"/>
      <c r="I164" s="176"/>
      <c r="J164" s="176"/>
      <c r="K164" s="181"/>
      <c r="L164" s="183"/>
      <c r="M164" s="183"/>
      <c r="N164" s="183"/>
      <c r="O164" s="183"/>
      <c r="P164" s="182"/>
      <c r="Q164" s="183"/>
      <c r="R164" s="184"/>
      <c r="S164" s="177"/>
      <c r="T164" s="183"/>
      <c r="U164" s="183"/>
      <c r="V164" s="177"/>
      <c r="W164" s="177"/>
      <c r="X164" s="152"/>
      <c r="Y164" s="152"/>
      <c r="Z164" s="177"/>
      <c r="AA164" s="177"/>
      <c r="AB164" s="183"/>
      <c r="AC164" s="183"/>
      <c r="AD164" s="177"/>
      <c r="AE164" s="177"/>
      <c r="AF164" s="183"/>
      <c r="AG164" s="183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3"/>
      <c r="AW164" s="177"/>
      <c r="AX164" s="177"/>
      <c r="AY164" s="177"/>
      <c r="AZ164" s="179"/>
      <c r="BA164" s="179"/>
      <c r="BB164" s="175"/>
      <c r="BC164" s="177"/>
      <c r="BD164" s="179"/>
      <c r="BE164" s="175"/>
      <c r="BF164" s="177"/>
      <c r="BG164" s="177"/>
      <c r="BH164" s="175"/>
      <c r="BI164" s="179"/>
      <c r="BJ164" s="179"/>
      <c r="BK164" s="179"/>
      <c r="BL164" s="179"/>
      <c r="BM164" s="179"/>
      <c r="BN164" s="179"/>
      <c r="BO164" s="179"/>
      <c r="BP164" s="179"/>
      <c r="BQ164" s="175"/>
      <c r="BR164" s="175"/>
      <c r="BS164" s="175"/>
      <c r="BT164" s="175"/>
      <c r="BU164" s="175"/>
      <c r="BV164" s="175"/>
      <c r="BW164" s="175"/>
      <c r="BX164" s="175"/>
      <c r="BY164" s="175"/>
      <c r="BZ164" s="175"/>
    </row>
    <row r="165" spans="4:78" s="174" customFormat="1" ht="12.75">
      <c r="D165" s="181"/>
      <c r="E165" s="181"/>
      <c r="F165" s="181"/>
      <c r="G165" s="181"/>
      <c r="H165" s="176"/>
      <c r="I165" s="176"/>
      <c r="J165" s="176"/>
      <c r="K165" s="181"/>
      <c r="L165" s="152"/>
      <c r="M165" s="152"/>
      <c r="N165" s="152"/>
      <c r="O165" s="152"/>
      <c r="P165" s="178"/>
      <c r="Q165" s="152"/>
      <c r="R165" s="184"/>
      <c r="S165" s="177"/>
      <c r="T165" s="183"/>
      <c r="U165" s="183"/>
      <c r="V165" s="177"/>
      <c r="W165" s="177"/>
      <c r="X165" s="152"/>
      <c r="Y165" s="152"/>
      <c r="Z165" s="177"/>
      <c r="AA165" s="177"/>
      <c r="AB165" s="183"/>
      <c r="AC165" s="183"/>
      <c r="AD165" s="177"/>
      <c r="AE165" s="177"/>
      <c r="AF165" s="183"/>
      <c r="AG165" s="183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185"/>
      <c r="AT165" s="185"/>
      <c r="AU165" s="185"/>
      <c r="AV165" s="183"/>
      <c r="AW165" s="177"/>
      <c r="AX165" s="177"/>
      <c r="AY165" s="177"/>
      <c r="AZ165" s="179"/>
      <c r="BA165" s="179"/>
      <c r="BB165" s="175"/>
      <c r="BC165" s="177"/>
      <c r="BD165" s="179"/>
      <c r="BE165" s="175"/>
      <c r="BF165" s="177"/>
      <c r="BG165" s="177"/>
      <c r="BH165" s="175"/>
      <c r="BI165" s="179"/>
      <c r="BJ165" s="179"/>
      <c r="BK165" s="179"/>
      <c r="BL165" s="179"/>
      <c r="BM165" s="179"/>
      <c r="BN165" s="179"/>
      <c r="BO165" s="179"/>
      <c r="BP165" s="179"/>
      <c r="BQ165" s="175"/>
      <c r="BR165" s="175"/>
      <c r="BS165" s="175"/>
      <c r="BT165" s="175"/>
      <c r="BU165" s="175"/>
      <c r="BV165" s="175"/>
      <c r="BW165" s="175"/>
      <c r="BX165" s="175"/>
      <c r="BY165" s="175"/>
      <c r="BZ165" s="175"/>
    </row>
    <row r="166" spans="4:78" s="174" customFormat="1" ht="12.75">
      <c r="D166" s="181"/>
      <c r="E166" s="181"/>
      <c r="F166" s="181"/>
      <c r="G166" s="181"/>
      <c r="H166" s="176"/>
      <c r="I166" s="176"/>
      <c r="J166" s="176"/>
      <c r="K166" s="181"/>
      <c r="L166" s="152"/>
      <c r="M166" s="152"/>
      <c r="N166" s="152"/>
      <c r="O166" s="152"/>
      <c r="P166" s="178"/>
      <c r="Q166" s="152"/>
      <c r="R166" s="184"/>
      <c r="S166" s="177"/>
      <c r="T166" s="183"/>
      <c r="U166" s="183"/>
      <c r="V166" s="177"/>
      <c r="W166" s="177"/>
      <c r="X166" s="152"/>
      <c r="Y166" s="152"/>
      <c r="Z166" s="177"/>
      <c r="AA166" s="177"/>
      <c r="AB166" s="183"/>
      <c r="AC166" s="183"/>
      <c r="AD166" s="177"/>
      <c r="AE166" s="177"/>
      <c r="AF166" s="183"/>
      <c r="AG166" s="183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5"/>
      <c r="AT166" s="185"/>
      <c r="AU166" s="185"/>
      <c r="AV166" s="183"/>
      <c r="AW166" s="177"/>
      <c r="AX166" s="177"/>
      <c r="AY166" s="177"/>
      <c r="AZ166" s="179"/>
      <c r="BA166" s="179"/>
      <c r="BB166" s="175"/>
      <c r="BC166" s="177"/>
      <c r="BD166" s="179"/>
      <c r="BE166" s="175"/>
      <c r="BF166" s="177"/>
      <c r="BG166" s="177"/>
      <c r="BH166" s="175"/>
      <c r="BI166" s="179"/>
      <c r="BJ166" s="179"/>
      <c r="BK166" s="179"/>
      <c r="BL166" s="179"/>
      <c r="BM166" s="179"/>
      <c r="BN166" s="179"/>
      <c r="BO166" s="179"/>
      <c r="BP166" s="179"/>
      <c r="BQ166" s="175"/>
      <c r="BR166" s="175"/>
      <c r="BS166" s="175"/>
      <c r="BT166" s="175"/>
      <c r="BU166" s="175"/>
      <c r="BV166" s="175"/>
      <c r="BW166" s="175"/>
      <c r="BX166" s="175"/>
      <c r="BY166" s="175"/>
      <c r="BZ166" s="175"/>
    </row>
    <row r="167" spans="4:78" s="174" customFormat="1" ht="12.75">
      <c r="D167" s="181"/>
      <c r="E167" s="181"/>
      <c r="F167" s="181"/>
      <c r="G167" s="181"/>
      <c r="H167" s="176"/>
      <c r="I167" s="176"/>
      <c r="J167" s="176"/>
      <c r="K167" s="181"/>
      <c r="L167" s="152"/>
      <c r="M167" s="152"/>
      <c r="N167" s="152"/>
      <c r="O167" s="152"/>
      <c r="P167" s="178"/>
      <c r="Q167" s="152"/>
      <c r="R167" s="184"/>
      <c r="S167" s="177"/>
      <c r="T167" s="183"/>
      <c r="U167" s="183"/>
      <c r="V167" s="177"/>
      <c r="W167" s="177"/>
      <c r="X167" s="152"/>
      <c r="Y167" s="152"/>
      <c r="Z167" s="177"/>
      <c r="AA167" s="177"/>
      <c r="AB167" s="152"/>
      <c r="AC167" s="152"/>
      <c r="AD167" s="177"/>
      <c r="AE167" s="177"/>
      <c r="AF167" s="183"/>
      <c r="AG167" s="183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5"/>
      <c r="AT167" s="185"/>
      <c r="AU167" s="185"/>
      <c r="AV167" s="183"/>
      <c r="AW167" s="177"/>
      <c r="AX167" s="177"/>
      <c r="AY167" s="177"/>
      <c r="AZ167" s="179"/>
      <c r="BA167" s="179"/>
      <c r="BB167" s="175"/>
      <c r="BC167" s="177"/>
      <c r="BD167" s="179"/>
      <c r="BE167" s="175"/>
      <c r="BF167" s="177"/>
      <c r="BG167" s="177"/>
      <c r="BH167" s="175"/>
      <c r="BI167" s="179"/>
      <c r="BJ167" s="179"/>
      <c r="BK167" s="179"/>
      <c r="BL167" s="179"/>
      <c r="BM167" s="179"/>
      <c r="BN167" s="179"/>
      <c r="BO167" s="179"/>
      <c r="BP167" s="179"/>
      <c r="BQ167" s="175"/>
      <c r="BR167" s="175"/>
      <c r="BS167" s="175"/>
      <c r="BT167" s="175"/>
      <c r="BU167" s="175"/>
      <c r="BV167" s="175"/>
      <c r="BW167" s="175"/>
      <c r="BX167" s="175"/>
      <c r="BY167" s="175"/>
      <c r="BZ167" s="175"/>
    </row>
    <row r="168" spans="4:78" s="174" customFormat="1" ht="12.75">
      <c r="D168" s="181"/>
      <c r="E168" s="181"/>
      <c r="F168" s="181"/>
      <c r="G168" s="181"/>
      <c r="H168" s="176"/>
      <c r="I168" s="176"/>
      <c r="J168" s="176"/>
      <c r="K168" s="181"/>
      <c r="L168" s="152"/>
      <c r="M168" s="152"/>
      <c r="N168" s="152"/>
      <c r="O168" s="152"/>
      <c r="P168" s="178"/>
      <c r="Q168" s="152"/>
      <c r="R168" s="184"/>
      <c r="S168" s="177"/>
      <c r="T168" s="183"/>
      <c r="U168" s="183"/>
      <c r="V168" s="177"/>
      <c r="W168" s="177"/>
      <c r="X168" s="152"/>
      <c r="Y168" s="152"/>
      <c r="Z168" s="177"/>
      <c r="AA168" s="177"/>
      <c r="AB168" s="152"/>
      <c r="AC168" s="152"/>
      <c r="AD168" s="177"/>
      <c r="AE168" s="177"/>
      <c r="AF168" s="183"/>
      <c r="AG168" s="183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3"/>
      <c r="AW168" s="177"/>
      <c r="AX168" s="177"/>
      <c r="AY168" s="177"/>
      <c r="AZ168" s="179"/>
      <c r="BA168" s="179"/>
      <c r="BB168" s="175"/>
      <c r="BC168" s="177"/>
      <c r="BD168" s="179"/>
      <c r="BE168" s="175"/>
      <c r="BF168" s="177"/>
      <c r="BG168" s="177"/>
      <c r="BH168" s="175"/>
      <c r="BI168" s="179"/>
      <c r="BJ168" s="179"/>
      <c r="BK168" s="179"/>
      <c r="BL168" s="179"/>
      <c r="BM168" s="179"/>
      <c r="BN168" s="179"/>
      <c r="BO168" s="179"/>
      <c r="BP168" s="179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</row>
    <row r="169" spans="4:78" s="174" customFormat="1" ht="12.75">
      <c r="D169" s="181"/>
      <c r="E169" s="181"/>
      <c r="F169" s="181"/>
      <c r="G169" s="181"/>
      <c r="H169" s="176"/>
      <c r="I169" s="176"/>
      <c r="J169" s="176"/>
      <c r="K169" s="181"/>
      <c r="L169" s="152"/>
      <c r="M169" s="152"/>
      <c r="N169" s="152"/>
      <c r="O169" s="152"/>
      <c r="P169" s="178"/>
      <c r="Q169" s="152"/>
      <c r="R169" s="184"/>
      <c r="S169" s="177"/>
      <c r="T169" s="152"/>
      <c r="U169" s="152"/>
      <c r="V169" s="177"/>
      <c r="W169" s="177"/>
      <c r="X169" s="152"/>
      <c r="Y169" s="152"/>
      <c r="Z169" s="177"/>
      <c r="AA169" s="177"/>
      <c r="AB169" s="152"/>
      <c r="AC169" s="152"/>
      <c r="AD169" s="177"/>
      <c r="AE169" s="177"/>
      <c r="AF169" s="183"/>
      <c r="AG169" s="183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85"/>
      <c r="AV169" s="183"/>
      <c r="AW169" s="152"/>
      <c r="AX169" s="152"/>
      <c r="AY169" s="177"/>
      <c r="AZ169" s="179"/>
      <c r="BA169" s="179"/>
      <c r="BC169" s="177"/>
      <c r="BD169" s="179"/>
      <c r="BE169" s="175"/>
      <c r="BF169" s="177"/>
      <c r="BG169" s="177"/>
      <c r="BH169" s="175"/>
      <c r="BI169" s="179"/>
      <c r="BJ169" s="179"/>
      <c r="BK169" s="179"/>
      <c r="BL169" s="179"/>
      <c r="BM169" s="179"/>
      <c r="BN169" s="179"/>
      <c r="BO169" s="179"/>
      <c r="BP169" s="179"/>
      <c r="BQ169" s="175"/>
      <c r="BR169" s="175"/>
      <c r="BS169" s="175"/>
      <c r="BT169" s="175"/>
      <c r="BU169" s="175"/>
      <c r="BV169" s="175"/>
      <c r="BW169" s="175"/>
      <c r="BX169" s="175"/>
      <c r="BY169" s="175"/>
      <c r="BZ169" s="175"/>
    </row>
    <row r="170" spans="4:78" s="174" customFormat="1" ht="12.75">
      <c r="D170" s="181"/>
      <c r="E170" s="181"/>
      <c r="F170" s="181"/>
      <c r="G170" s="181"/>
      <c r="H170" s="176"/>
      <c r="I170" s="176"/>
      <c r="J170" s="176"/>
      <c r="K170" s="181"/>
      <c r="L170" s="152"/>
      <c r="M170" s="152"/>
      <c r="N170" s="152"/>
      <c r="O170" s="152"/>
      <c r="P170" s="178"/>
      <c r="Q170" s="152"/>
      <c r="R170" s="184"/>
      <c r="S170" s="177"/>
      <c r="T170" s="152"/>
      <c r="U170" s="152"/>
      <c r="V170" s="177"/>
      <c r="W170" s="177"/>
      <c r="X170" s="152"/>
      <c r="Y170" s="152"/>
      <c r="Z170" s="177"/>
      <c r="AA170" s="177"/>
      <c r="AB170" s="152"/>
      <c r="AC170" s="152"/>
      <c r="AD170" s="177"/>
      <c r="AE170" s="177"/>
      <c r="AF170" s="183"/>
      <c r="AG170" s="183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5"/>
      <c r="AT170" s="185"/>
      <c r="AU170" s="185"/>
      <c r="AV170" s="183"/>
      <c r="AW170" s="152"/>
      <c r="AX170" s="152"/>
      <c r="AY170" s="177"/>
      <c r="AZ170" s="179"/>
      <c r="BA170" s="179"/>
      <c r="BC170" s="177"/>
      <c r="BD170" s="179"/>
      <c r="BE170" s="175"/>
      <c r="BF170" s="177"/>
      <c r="BG170" s="177"/>
      <c r="BH170" s="175"/>
      <c r="BI170" s="179"/>
      <c r="BJ170" s="179"/>
      <c r="BK170" s="179"/>
      <c r="BL170" s="179"/>
      <c r="BM170" s="179"/>
      <c r="BN170" s="179"/>
      <c r="BO170" s="179"/>
      <c r="BP170" s="179"/>
      <c r="BQ170" s="175"/>
      <c r="BR170" s="175"/>
      <c r="BS170" s="175"/>
      <c r="BT170" s="175"/>
      <c r="BU170" s="175"/>
      <c r="BV170" s="175"/>
      <c r="BW170" s="175"/>
      <c r="BX170" s="175"/>
      <c r="BY170" s="175"/>
      <c r="BZ170" s="175"/>
    </row>
    <row r="171" spans="4:78" s="174" customFormat="1" ht="12.75">
      <c r="D171" s="181"/>
      <c r="E171" s="181"/>
      <c r="F171" s="181"/>
      <c r="G171" s="181"/>
      <c r="H171" s="176"/>
      <c r="I171" s="176"/>
      <c r="J171" s="176"/>
      <c r="K171" s="181"/>
      <c r="L171" s="152"/>
      <c r="M171" s="152"/>
      <c r="N171" s="152"/>
      <c r="O171" s="152"/>
      <c r="P171" s="178"/>
      <c r="Q171" s="152"/>
      <c r="R171" s="184"/>
      <c r="S171" s="177"/>
      <c r="T171" s="152"/>
      <c r="U171" s="152"/>
      <c r="V171" s="177"/>
      <c r="W171" s="177"/>
      <c r="X171" s="152"/>
      <c r="Y171" s="152"/>
      <c r="Z171" s="177"/>
      <c r="AA171" s="177"/>
      <c r="AB171" s="152"/>
      <c r="AC171" s="152"/>
      <c r="AD171" s="177"/>
      <c r="AE171" s="177"/>
      <c r="AF171" s="183"/>
      <c r="AG171" s="183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  <c r="AT171" s="185"/>
      <c r="AU171" s="185"/>
      <c r="AV171" s="183"/>
      <c r="AW171" s="152"/>
      <c r="AX171" s="152"/>
      <c r="AY171" s="177"/>
      <c r="AZ171" s="179"/>
      <c r="BA171" s="179"/>
      <c r="BC171" s="177"/>
      <c r="BD171" s="179"/>
      <c r="BE171" s="175"/>
      <c r="BF171" s="177"/>
      <c r="BG171" s="177"/>
      <c r="BH171" s="175"/>
      <c r="BI171" s="179"/>
      <c r="BJ171" s="179"/>
      <c r="BK171" s="179"/>
      <c r="BL171" s="179"/>
      <c r="BM171" s="179"/>
      <c r="BN171" s="179"/>
      <c r="BO171" s="179"/>
      <c r="BP171" s="179"/>
      <c r="BQ171" s="175"/>
      <c r="BR171" s="175"/>
      <c r="BS171" s="175"/>
      <c r="BT171" s="175"/>
      <c r="BU171" s="175"/>
      <c r="BV171" s="175"/>
      <c r="BW171" s="175"/>
      <c r="BX171" s="175"/>
      <c r="BY171" s="175"/>
      <c r="BZ171" s="175"/>
    </row>
    <row r="172" spans="4:78" s="174" customFormat="1" ht="12.75">
      <c r="D172" s="181"/>
      <c r="E172" s="181"/>
      <c r="F172" s="181"/>
      <c r="G172" s="181"/>
      <c r="H172" s="176"/>
      <c r="I172" s="176"/>
      <c r="J172" s="176"/>
      <c r="K172" s="181"/>
      <c r="L172" s="152"/>
      <c r="M172" s="152"/>
      <c r="N172" s="152"/>
      <c r="O172" s="152"/>
      <c r="P172" s="178"/>
      <c r="Q172" s="152"/>
      <c r="R172" s="184"/>
      <c r="S172" s="177"/>
      <c r="T172" s="152"/>
      <c r="U172" s="152"/>
      <c r="V172" s="177"/>
      <c r="W172" s="177"/>
      <c r="X172" s="152"/>
      <c r="Y172" s="152"/>
      <c r="Z172" s="152"/>
      <c r="AA172" s="152"/>
      <c r="AB172" s="152"/>
      <c r="AC172" s="152"/>
      <c r="AD172" s="177"/>
      <c r="AE172" s="177"/>
      <c r="AF172" s="183"/>
      <c r="AG172" s="183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3"/>
      <c r="AW172" s="152"/>
      <c r="AX172" s="152"/>
      <c r="AY172" s="177"/>
      <c r="AZ172" s="179"/>
      <c r="BA172" s="179"/>
      <c r="BC172" s="177"/>
      <c r="BD172" s="179"/>
      <c r="BE172" s="175"/>
      <c r="BF172" s="177"/>
      <c r="BG172" s="177"/>
      <c r="BH172" s="175"/>
      <c r="BQ172" s="175"/>
      <c r="BR172" s="175"/>
      <c r="BS172" s="175"/>
      <c r="BT172" s="175"/>
      <c r="BU172" s="175"/>
      <c r="BV172" s="175"/>
      <c r="BW172" s="175"/>
      <c r="BX172" s="175"/>
      <c r="BY172" s="175"/>
      <c r="BZ172" s="175"/>
    </row>
    <row r="173" spans="4:78" s="174" customFormat="1" ht="12.75">
      <c r="D173" s="181"/>
      <c r="E173" s="181"/>
      <c r="F173" s="181"/>
      <c r="G173" s="181"/>
      <c r="H173" s="176"/>
      <c r="I173" s="176"/>
      <c r="J173" s="176"/>
      <c r="K173" s="181"/>
      <c r="L173" s="152"/>
      <c r="M173" s="152"/>
      <c r="N173" s="152"/>
      <c r="O173" s="152"/>
      <c r="P173" s="178"/>
      <c r="Q173" s="152"/>
      <c r="R173" s="184"/>
      <c r="S173" s="177"/>
      <c r="T173" s="152"/>
      <c r="U173" s="152"/>
      <c r="V173" s="177"/>
      <c r="W173" s="177"/>
      <c r="X173" s="152"/>
      <c r="Y173" s="152"/>
      <c r="Z173" s="152"/>
      <c r="AA173" s="152"/>
      <c r="AB173" s="152"/>
      <c r="AC173" s="152"/>
      <c r="AD173" s="177"/>
      <c r="AE173" s="177"/>
      <c r="AF173" s="183"/>
      <c r="AG173" s="183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3"/>
      <c r="AW173" s="152"/>
      <c r="AX173" s="152"/>
      <c r="AY173" s="177"/>
      <c r="AZ173" s="179"/>
      <c r="BA173" s="179"/>
      <c r="BC173" s="177"/>
      <c r="BD173" s="179"/>
      <c r="BE173" s="175"/>
      <c r="BF173" s="177"/>
      <c r="BG173" s="177"/>
      <c r="BH173" s="175"/>
      <c r="BQ173" s="175"/>
      <c r="BR173" s="175"/>
      <c r="BS173" s="175"/>
      <c r="BT173" s="175"/>
      <c r="BU173" s="175"/>
      <c r="BV173" s="175"/>
      <c r="BW173" s="175"/>
      <c r="BX173" s="175"/>
      <c r="BY173" s="175"/>
      <c r="BZ173" s="175"/>
    </row>
    <row r="174" spans="4:78" s="174" customFormat="1" ht="12.75">
      <c r="D174" s="181"/>
      <c r="E174" s="181"/>
      <c r="F174" s="181"/>
      <c r="G174" s="181"/>
      <c r="H174" s="176"/>
      <c r="I174" s="176"/>
      <c r="J174" s="176"/>
      <c r="K174" s="181"/>
      <c r="L174" s="152"/>
      <c r="M174" s="152"/>
      <c r="N174" s="152"/>
      <c r="O174" s="152"/>
      <c r="P174" s="178"/>
      <c r="Q174" s="152"/>
      <c r="R174" s="184"/>
      <c r="S174" s="177"/>
      <c r="T174" s="152"/>
      <c r="U174" s="152"/>
      <c r="V174" s="177"/>
      <c r="W174" s="177"/>
      <c r="X174" s="152"/>
      <c r="Y174" s="152"/>
      <c r="Z174" s="152"/>
      <c r="AA174" s="152"/>
      <c r="AB174" s="152"/>
      <c r="AC174" s="152"/>
      <c r="AD174" s="152"/>
      <c r="AE174" s="152"/>
      <c r="AF174" s="183"/>
      <c r="AG174" s="183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3"/>
      <c r="AW174" s="152"/>
      <c r="AX174" s="152"/>
      <c r="AY174" s="177"/>
      <c r="AZ174" s="179"/>
      <c r="BA174" s="179"/>
      <c r="BC174" s="177"/>
      <c r="BD174" s="179"/>
      <c r="BE174" s="175"/>
      <c r="BF174" s="177"/>
      <c r="BG174" s="177"/>
      <c r="BH174" s="175"/>
      <c r="BQ174" s="175"/>
      <c r="BR174" s="175"/>
      <c r="BS174" s="175"/>
      <c r="BT174" s="175"/>
      <c r="BU174" s="175"/>
      <c r="BV174" s="175"/>
      <c r="BW174" s="175"/>
      <c r="BX174" s="175"/>
      <c r="BY174" s="175"/>
      <c r="BZ174" s="175"/>
    </row>
    <row r="175" spans="4:78" s="174" customFormat="1" ht="12.75">
      <c r="D175" s="181"/>
      <c r="E175" s="181"/>
      <c r="F175" s="181"/>
      <c r="G175" s="181"/>
      <c r="H175" s="176"/>
      <c r="I175" s="176"/>
      <c r="J175" s="176"/>
      <c r="K175" s="181"/>
      <c r="L175" s="152"/>
      <c r="M175" s="152"/>
      <c r="N175" s="152"/>
      <c r="O175" s="152"/>
      <c r="P175" s="178"/>
      <c r="Q175" s="152"/>
      <c r="R175" s="184"/>
      <c r="S175" s="177"/>
      <c r="T175" s="152"/>
      <c r="U175" s="152"/>
      <c r="V175" s="177"/>
      <c r="W175" s="177"/>
      <c r="X175" s="152"/>
      <c r="Y175" s="152"/>
      <c r="Z175" s="152"/>
      <c r="AA175" s="152"/>
      <c r="AB175" s="152"/>
      <c r="AC175" s="152"/>
      <c r="AD175" s="152"/>
      <c r="AE175" s="152"/>
      <c r="AF175" s="183"/>
      <c r="AG175" s="183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83"/>
      <c r="AW175" s="152"/>
      <c r="AX175" s="152"/>
      <c r="AY175" s="177"/>
      <c r="AZ175" s="179"/>
      <c r="BA175" s="179"/>
      <c r="BC175" s="177"/>
      <c r="BD175" s="179"/>
      <c r="BE175" s="175"/>
      <c r="BF175" s="177"/>
      <c r="BG175" s="177"/>
      <c r="BH175" s="175"/>
      <c r="BQ175" s="175"/>
      <c r="BR175" s="175"/>
      <c r="BS175" s="175"/>
      <c r="BT175" s="175"/>
      <c r="BU175" s="175"/>
      <c r="BV175" s="175"/>
      <c r="BW175" s="175"/>
      <c r="BX175" s="175"/>
      <c r="BY175" s="175"/>
      <c r="BZ175" s="175"/>
    </row>
    <row r="176" spans="4:78" s="174" customFormat="1" ht="12.75">
      <c r="D176" s="181"/>
      <c r="E176" s="181"/>
      <c r="F176" s="181"/>
      <c r="G176" s="181"/>
      <c r="H176" s="176"/>
      <c r="I176" s="176"/>
      <c r="J176" s="176"/>
      <c r="K176" s="181"/>
      <c r="L176" s="152"/>
      <c r="M176" s="152"/>
      <c r="N176" s="152"/>
      <c r="O176" s="152"/>
      <c r="P176" s="178"/>
      <c r="Q176" s="152"/>
      <c r="R176" s="184"/>
      <c r="S176" s="177"/>
      <c r="T176" s="152"/>
      <c r="U176" s="152"/>
      <c r="V176" s="177"/>
      <c r="W176" s="177"/>
      <c r="X176" s="152"/>
      <c r="Y176" s="152"/>
      <c r="Z176" s="152"/>
      <c r="AA176" s="152"/>
      <c r="AB176" s="152"/>
      <c r="AC176" s="152"/>
      <c r="AD176" s="152"/>
      <c r="AE176" s="152"/>
      <c r="AF176" s="183"/>
      <c r="AG176" s="183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83"/>
      <c r="AW176" s="152"/>
      <c r="AX176" s="152"/>
      <c r="AY176" s="177"/>
      <c r="AZ176" s="179"/>
      <c r="BA176" s="179"/>
      <c r="BC176" s="177"/>
      <c r="BD176" s="179"/>
      <c r="BE176" s="175"/>
      <c r="BF176" s="177"/>
      <c r="BG176" s="177"/>
      <c r="BH176" s="175"/>
      <c r="BQ176" s="175"/>
      <c r="BR176" s="175"/>
      <c r="BS176" s="175"/>
      <c r="BT176" s="175"/>
      <c r="BU176" s="175"/>
      <c r="BV176" s="175"/>
      <c r="BW176" s="175"/>
      <c r="BX176" s="175"/>
      <c r="BY176" s="175"/>
      <c r="BZ176" s="175"/>
    </row>
    <row r="177" spans="8:78" s="174" customFormat="1" ht="12.75">
      <c r="H177" s="176"/>
      <c r="I177" s="176"/>
      <c r="J177" s="176"/>
      <c r="L177" s="152"/>
      <c r="M177" s="152"/>
      <c r="N177" s="152"/>
      <c r="O177" s="152"/>
      <c r="P177" s="178"/>
      <c r="Q177" s="152"/>
      <c r="R177" s="184"/>
      <c r="S177" s="177"/>
      <c r="T177" s="152"/>
      <c r="U177" s="152"/>
      <c r="V177" s="177"/>
      <c r="W177" s="177"/>
      <c r="X177" s="152"/>
      <c r="Y177" s="152"/>
      <c r="Z177" s="152"/>
      <c r="AA177" s="152"/>
      <c r="AB177" s="152"/>
      <c r="AC177" s="152"/>
      <c r="AD177" s="152"/>
      <c r="AE177" s="152"/>
      <c r="AF177" s="183"/>
      <c r="AG177" s="183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83"/>
      <c r="AW177" s="152"/>
      <c r="AX177" s="152"/>
      <c r="AY177" s="177"/>
      <c r="AZ177" s="179"/>
      <c r="BA177" s="179"/>
      <c r="BC177" s="177"/>
      <c r="BD177" s="179"/>
      <c r="BE177" s="175"/>
      <c r="BF177" s="177"/>
      <c r="BG177" s="177"/>
      <c r="BQ177" s="175"/>
      <c r="BR177" s="175"/>
      <c r="BS177" s="175"/>
      <c r="BT177" s="175"/>
      <c r="BU177" s="175"/>
      <c r="BV177" s="175"/>
      <c r="BW177" s="175"/>
      <c r="BX177" s="175"/>
      <c r="BY177" s="175"/>
      <c r="BZ177" s="175"/>
    </row>
    <row r="178" spans="8:59" s="174" customFormat="1" ht="12.75">
      <c r="H178" s="176"/>
      <c r="I178" s="176"/>
      <c r="J178" s="176"/>
      <c r="L178" s="152"/>
      <c r="M178" s="152"/>
      <c r="N178" s="152"/>
      <c r="O178" s="152"/>
      <c r="P178" s="178"/>
      <c r="Q178" s="152"/>
      <c r="R178" s="184"/>
      <c r="S178" s="177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83"/>
      <c r="AG178" s="183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83"/>
      <c r="AW178" s="152"/>
      <c r="AX178" s="152"/>
      <c r="AY178" s="177"/>
      <c r="AZ178" s="179"/>
      <c r="BA178" s="179"/>
      <c r="BC178" s="177"/>
      <c r="BD178" s="179"/>
      <c r="BE178" s="175"/>
      <c r="BF178" s="177"/>
      <c r="BG178" s="177"/>
    </row>
    <row r="179" spans="8:76" s="174" customFormat="1" ht="12.75">
      <c r="H179" s="176"/>
      <c r="I179" s="176"/>
      <c r="J179" s="176"/>
      <c r="L179" s="152"/>
      <c r="M179" s="152"/>
      <c r="N179" s="152"/>
      <c r="O179" s="152"/>
      <c r="P179" s="178"/>
      <c r="Q179" s="152"/>
      <c r="R179" s="184"/>
      <c r="S179" s="177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83"/>
      <c r="AG179" s="183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83"/>
      <c r="AW179" s="152"/>
      <c r="AX179" s="152"/>
      <c r="AY179" s="177"/>
      <c r="AZ179" s="179"/>
      <c r="BA179" s="179"/>
      <c r="BC179" s="177"/>
      <c r="BD179" s="179"/>
      <c r="BE179" s="175"/>
      <c r="BF179" s="177"/>
      <c r="BG179" s="177"/>
      <c r="BS179" s="152"/>
      <c r="BT179" s="152"/>
      <c r="BU179" s="152"/>
      <c r="BV179" s="152"/>
      <c r="BW179" s="152"/>
      <c r="BX179" s="152"/>
    </row>
    <row r="180" spans="12:76" s="174" customFormat="1" ht="12.75">
      <c r="L180" s="152"/>
      <c r="M180" s="152"/>
      <c r="N180" s="152"/>
      <c r="O180" s="152"/>
      <c r="P180" s="178"/>
      <c r="Q180" s="152"/>
      <c r="R180" s="184"/>
      <c r="S180" s="177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83"/>
      <c r="AG180" s="183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83"/>
      <c r="AW180" s="152"/>
      <c r="AX180" s="152"/>
      <c r="AY180" s="177"/>
      <c r="AZ180" s="179"/>
      <c r="BA180" s="179"/>
      <c r="BC180" s="177"/>
      <c r="BD180" s="179"/>
      <c r="BE180" s="175"/>
      <c r="BF180" s="177"/>
      <c r="BG180" s="177"/>
      <c r="BS180" s="152"/>
      <c r="BT180" s="152"/>
      <c r="BU180" s="152"/>
      <c r="BV180" s="152"/>
      <c r="BW180" s="152"/>
      <c r="BX180" s="152"/>
    </row>
    <row r="181" spans="12:76" s="174" customFormat="1" ht="12.75">
      <c r="L181" s="152"/>
      <c r="M181" s="152"/>
      <c r="N181" s="152"/>
      <c r="O181" s="152"/>
      <c r="P181" s="178"/>
      <c r="Q181" s="152"/>
      <c r="R181" s="184"/>
      <c r="S181" s="177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83"/>
      <c r="AW181" s="152"/>
      <c r="AX181" s="152"/>
      <c r="AY181" s="177"/>
      <c r="AZ181" s="179"/>
      <c r="BA181" s="179"/>
      <c r="BC181" s="177"/>
      <c r="BD181" s="179"/>
      <c r="BE181" s="175"/>
      <c r="BF181" s="177"/>
      <c r="BG181" s="177"/>
      <c r="BS181" s="152"/>
      <c r="BT181" s="152"/>
      <c r="BU181" s="152"/>
      <c r="BV181" s="152"/>
      <c r="BW181" s="152"/>
      <c r="BX181" s="152"/>
    </row>
    <row r="182" spans="12:76" s="174" customFormat="1" ht="12.75">
      <c r="L182" s="152"/>
      <c r="M182" s="152"/>
      <c r="N182" s="152"/>
      <c r="O182" s="152"/>
      <c r="P182" s="178"/>
      <c r="Q182" s="152"/>
      <c r="R182" s="184"/>
      <c r="S182" s="177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83"/>
      <c r="AW182" s="152"/>
      <c r="AX182" s="152"/>
      <c r="AY182" s="177"/>
      <c r="AZ182" s="179"/>
      <c r="BA182" s="179"/>
      <c r="BC182" s="152"/>
      <c r="BE182" s="175"/>
      <c r="BF182" s="177"/>
      <c r="BG182" s="177"/>
      <c r="BS182" s="152"/>
      <c r="BT182" s="152"/>
      <c r="BU182" s="152"/>
      <c r="BV182" s="152"/>
      <c r="BW182" s="152"/>
      <c r="BX182" s="152"/>
    </row>
    <row r="183" spans="12:76" s="174" customFormat="1" ht="12.75">
      <c r="L183" s="152"/>
      <c r="M183" s="152"/>
      <c r="N183" s="152"/>
      <c r="O183" s="152"/>
      <c r="P183" s="178"/>
      <c r="Q183" s="152"/>
      <c r="R183" s="184"/>
      <c r="S183" s="177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83"/>
      <c r="AW183" s="152"/>
      <c r="AX183" s="152"/>
      <c r="AY183" s="152"/>
      <c r="BC183" s="152"/>
      <c r="BE183" s="175"/>
      <c r="BF183" s="177"/>
      <c r="BG183" s="177"/>
      <c r="BS183" s="152"/>
      <c r="BT183" s="152"/>
      <c r="BU183" s="152"/>
      <c r="BV183" s="152"/>
      <c r="BW183" s="152"/>
      <c r="BX183" s="152"/>
    </row>
    <row r="184" spans="12:76" s="174" customFormat="1" ht="12.75">
      <c r="L184" s="152"/>
      <c r="M184" s="152"/>
      <c r="N184" s="152"/>
      <c r="O184" s="152"/>
      <c r="P184" s="178"/>
      <c r="Q184" s="152"/>
      <c r="R184" s="184"/>
      <c r="S184" s="177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83"/>
      <c r="AW184" s="152"/>
      <c r="AX184" s="152"/>
      <c r="AY184" s="152"/>
      <c r="BC184" s="152"/>
      <c r="BE184" s="175"/>
      <c r="BF184" s="177"/>
      <c r="BG184" s="177"/>
      <c r="BS184" s="152"/>
      <c r="BT184" s="152"/>
      <c r="BU184" s="152"/>
      <c r="BV184" s="152"/>
      <c r="BW184" s="152"/>
      <c r="BX184" s="152"/>
    </row>
    <row r="185" spans="12:76" s="174" customFormat="1" ht="12.75">
      <c r="L185" s="152"/>
      <c r="M185" s="152"/>
      <c r="N185" s="152"/>
      <c r="O185" s="152"/>
      <c r="P185" s="178"/>
      <c r="Q185" s="152"/>
      <c r="R185" s="184"/>
      <c r="S185" s="177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83"/>
      <c r="AW185" s="152"/>
      <c r="AX185" s="152"/>
      <c r="AY185" s="152"/>
      <c r="BC185" s="152"/>
      <c r="BE185" s="175"/>
      <c r="BF185" s="177"/>
      <c r="BG185" s="177"/>
      <c r="BS185" s="152"/>
      <c r="BT185" s="152"/>
      <c r="BU185" s="152"/>
      <c r="BV185" s="152"/>
      <c r="BW185" s="152"/>
      <c r="BX185" s="152"/>
    </row>
    <row r="186" spans="12:76" s="174" customFormat="1" ht="12.75">
      <c r="L186" s="152"/>
      <c r="M186" s="152"/>
      <c r="N186" s="152"/>
      <c r="O186" s="152"/>
      <c r="P186" s="178"/>
      <c r="Q186" s="152"/>
      <c r="R186" s="184"/>
      <c r="S186" s="177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83"/>
      <c r="AW186" s="152"/>
      <c r="AX186" s="152"/>
      <c r="AY186" s="152"/>
      <c r="BC186" s="152"/>
      <c r="BE186" s="175"/>
      <c r="BF186" s="177"/>
      <c r="BG186" s="177"/>
      <c r="BS186" s="152"/>
      <c r="BT186" s="152"/>
      <c r="BU186" s="152"/>
      <c r="BV186" s="152"/>
      <c r="BW186" s="152"/>
      <c r="BX186" s="152"/>
    </row>
    <row r="187" spans="12:76" s="174" customFormat="1" ht="12.75">
      <c r="L187" s="152"/>
      <c r="M187" s="152"/>
      <c r="N187" s="152"/>
      <c r="O187" s="152"/>
      <c r="P187" s="178"/>
      <c r="Q187" s="152"/>
      <c r="R187" s="184"/>
      <c r="S187" s="177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83"/>
      <c r="AW187" s="152"/>
      <c r="AX187" s="152"/>
      <c r="AY187" s="152"/>
      <c r="BC187" s="152"/>
      <c r="BE187" s="175"/>
      <c r="BF187" s="177"/>
      <c r="BG187" s="177"/>
      <c r="BS187" s="152"/>
      <c r="BT187" s="152"/>
      <c r="BU187" s="152"/>
      <c r="BV187" s="152"/>
      <c r="BW187" s="152"/>
      <c r="BX187" s="152"/>
    </row>
    <row r="188" spans="12:76" s="174" customFormat="1" ht="12.75">
      <c r="L188" s="152"/>
      <c r="M188" s="152"/>
      <c r="N188" s="152"/>
      <c r="O188" s="152"/>
      <c r="P188" s="178"/>
      <c r="Q188" s="152"/>
      <c r="R188" s="184"/>
      <c r="S188" s="177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83"/>
      <c r="AW188" s="152"/>
      <c r="AX188" s="152"/>
      <c r="AY188" s="152"/>
      <c r="BC188" s="152"/>
      <c r="BE188" s="175"/>
      <c r="BF188" s="177"/>
      <c r="BG188" s="177"/>
      <c r="BS188" s="152"/>
      <c r="BT188" s="152"/>
      <c r="BU188" s="152"/>
      <c r="BV188" s="152"/>
      <c r="BW188" s="152"/>
      <c r="BX188" s="152"/>
    </row>
    <row r="189" spans="12:76" s="174" customFormat="1" ht="12.75">
      <c r="L189" s="152"/>
      <c r="M189" s="152"/>
      <c r="N189" s="152"/>
      <c r="O189" s="152"/>
      <c r="P189" s="178"/>
      <c r="Q189" s="152"/>
      <c r="R189" s="184"/>
      <c r="S189" s="177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BC189" s="152"/>
      <c r="BE189" s="175"/>
      <c r="BF189" s="177"/>
      <c r="BG189" s="177"/>
      <c r="BS189" s="152"/>
      <c r="BT189" s="152"/>
      <c r="BU189" s="152"/>
      <c r="BV189" s="152"/>
      <c r="BW189" s="152"/>
      <c r="BX189" s="152"/>
    </row>
    <row r="190" spans="12:76" s="174" customFormat="1" ht="12.75">
      <c r="L190" s="152"/>
      <c r="M190" s="152"/>
      <c r="N190" s="152"/>
      <c r="O190" s="152"/>
      <c r="P190" s="178"/>
      <c r="Q190" s="152"/>
      <c r="R190" s="178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BC190" s="152"/>
      <c r="BF190" s="152"/>
      <c r="BG190" s="152"/>
      <c r="BS190" s="152"/>
      <c r="BT190" s="152"/>
      <c r="BU190" s="152"/>
      <c r="BV190" s="152"/>
      <c r="BW190" s="152"/>
      <c r="BX190" s="152"/>
    </row>
    <row r="191" spans="12:76" s="174" customFormat="1" ht="12.75">
      <c r="L191" s="152"/>
      <c r="M191" s="152"/>
      <c r="N191" s="152"/>
      <c r="O191" s="152"/>
      <c r="P191" s="178"/>
      <c r="Q191" s="152"/>
      <c r="R191" s="178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BC191" s="152"/>
      <c r="BF191" s="152"/>
      <c r="BG191" s="152"/>
      <c r="BS191" s="152"/>
      <c r="BT191" s="152"/>
      <c r="BU191" s="152"/>
      <c r="BV191" s="152"/>
      <c r="BW191" s="152"/>
      <c r="BX191" s="152"/>
    </row>
    <row r="192" spans="12:76" s="174" customFormat="1" ht="12.75">
      <c r="L192" s="152"/>
      <c r="M192" s="152"/>
      <c r="N192" s="152"/>
      <c r="O192" s="152"/>
      <c r="P192" s="178"/>
      <c r="Q192" s="152"/>
      <c r="R192" s="178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BC192" s="152"/>
      <c r="BF192" s="152"/>
      <c r="BG192" s="152"/>
      <c r="BS192" s="152"/>
      <c r="BT192" s="152"/>
      <c r="BU192" s="152"/>
      <c r="BV192" s="152"/>
      <c r="BW192" s="152"/>
      <c r="BX192" s="152"/>
    </row>
    <row r="193" spans="12:76" s="174" customFormat="1" ht="12.75">
      <c r="L193" s="152"/>
      <c r="M193" s="152"/>
      <c r="N193" s="152"/>
      <c r="O193" s="152"/>
      <c r="P193" s="178"/>
      <c r="Q193" s="152"/>
      <c r="R193" s="178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BC193" s="152"/>
      <c r="BF193" s="152"/>
      <c r="BG193" s="152"/>
      <c r="BS193" s="152"/>
      <c r="BT193" s="152"/>
      <c r="BU193" s="152"/>
      <c r="BV193" s="152"/>
      <c r="BW193" s="152"/>
      <c r="BX193" s="152"/>
    </row>
    <row r="194" spans="12:76" s="174" customFormat="1" ht="12.75">
      <c r="L194" s="152"/>
      <c r="M194" s="152"/>
      <c r="N194" s="152"/>
      <c r="O194" s="152"/>
      <c r="P194" s="178"/>
      <c r="Q194" s="152"/>
      <c r="R194" s="178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BC194" s="152"/>
      <c r="BF194" s="152"/>
      <c r="BG194" s="152"/>
      <c r="BS194" s="152"/>
      <c r="BT194" s="152"/>
      <c r="BU194" s="152"/>
      <c r="BV194" s="152"/>
      <c r="BW194" s="152"/>
      <c r="BX194" s="152"/>
    </row>
    <row r="195" spans="12:76" s="174" customFormat="1" ht="12.75">
      <c r="L195" s="152"/>
      <c r="M195" s="152"/>
      <c r="N195" s="152"/>
      <c r="O195" s="152"/>
      <c r="P195" s="178"/>
      <c r="Q195" s="152"/>
      <c r="R195" s="178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BC195" s="152"/>
      <c r="BF195" s="152"/>
      <c r="BG195" s="152"/>
      <c r="BS195" s="152"/>
      <c r="BT195" s="152"/>
      <c r="BU195" s="152"/>
      <c r="BV195" s="152"/>
      <c r="BW195" s="152"/>
      <c r="BX195" s="152"/>
    </row>
    <row r="196" spans="12:76" s="174" customFormat="1" ht="12.75">
      <c r="L196" s="152"/>
      <c r="M196" s="152"/>
      <c r="N196" s="152"/>
      <c r="O196" s="152"/>
      <c r="P196" s="178"/>
      <c r="Q196" s="152"/>
      <c r="R196" s="178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BC196" s="152"/>
      <c r="BF196" s="152"/>
      <c r="BG196" s="152"/>
      <c r="BS196" s="152"/>
      <c r="BT196" s="152"/>
      <c r="BU196" s="152"/>
      <c r="BV196" s="152"/>
      <c r="BW196" s="152"/>
      <c r="BX196" s="152"/>
    </row>
    <row r="197" spans="12:76" s="174" customFormat="1" ht="12.75">
      <c r="L197" s="152"/>
      <c r="M197" s="152"/>
      <c r="N197" s="152"/>
      <c r="O197" s="152"/>
      <c r="P197" s="178"/>
      <c r="Q197" s="152"/>
      <c r="R197" s="178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BC197" s="152"/>
      <c r="BF197" s="152"/>
      <c r="BG197" s="152"/>
      <c r="BS197" s="152"/>
      <c r="BT197" s="152"/>
      <c r="BU197" s="152"/>
      <c r="BV197" s="152"/>
      <c r="BW197" s="152"/>
      <c r="BX197" s="152"/>
    </row>
    <row r="198" spans="12:76" s="174" customFormat="1" ht="12.75">
      <c r="L198" s="152"/>
      <c r="M198" s="152"/>
      <c r="N198" s="152"/>
      <c r="O198" s="152"/>
      <c r="P198" s="178"/>
      <c r="Q198" s="152"/>
      <c r="R198" s="178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BC198" s="152"/>
      <c r="BF198" s="152"/>
      <c r="BG198" s="152"/>
      <c r="BS198" s="152"/>
      <c r="BT198" s="152"/>
      <c r="BU198" s="152"/>
      <c r="BV198" s="152"/>
      <c r="BW198" s="152"/>
      <c r="BX198" s="152"/>
    </row>
    <row r="199" spans="12:76" s="174" customFormat="1" ht="12.75">
      <c r="L199" s="152"/>
      <c r="M199" s="152"/>
      <c r="N199" s="152"/>
      <c r="O199" s="152"/>
      <c r="P199" s="178"/>
      <c r="Q199" s="152"/>
      <c r="R199" s="178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BC199" s="152"/>
      <c r="BF199" s="152"/>
      <c r="BG199" s="152"/>
      <c r="BS199" s="152"/>
      <c r="BT199" s="152"/>
      <c r="BU199" s="152"/>
      <c r="BV199" s="152"/>
      <c r="BW199" s="152"/>
      <c r="BX199" s="152"/>
    </row>
    <row r="200" spans="12:76" s="174" customFormat="1" ht="12.75">
      <c r="L200" s="152"/>
      <c r="M200" s="152"/>
      <c r="N200" s="152"/>
      <c r="O200" s="152"/>
      <c r="P200" s="178"/>
      <c r="Q200" s="152"/>
      <c r="R200" s="178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BC200" s="152"/>
      <c r="BF200" s="152"/>
      <c r="BG200" s="152"/>
      <c r="BS200" s="152"/>
      <c r="BT200" s="152"/>
      <c r="BU200" s="152"/>
      <c r="BV200" s="152"/>
      <c r="BW200" s="152"/>
      <c r="BX200" s="152"/>
    </row>
    <row r="201" spans="12:76" s="174" customFormat="1" ht="12.75">
      <c r="L201" s="152"/>
      <c r="M201" s="152"/>
      <c r="N201" s="152"/>
      <c r="O201" s="152"/>
      <c r="P201" s="178"/>
      <c r="Q201" s="152"/>
      <c r="R201" s="178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BC201" s="152"/>
      <c r="BF201" s="152"/>
      <c r="BG201" s="152"/>
      <c r="BS201" s="152"/>
      <c r="BT201" s="152"/>
      <c r="BU201" s="152"/>
      <c r="BV201" s="152"/>
      <c r="BW201" s="152"/>
      <c r="BX201" s="152"/>
    </row>
    <row r="202" spans="12:76" s="174" customFormat="1" ht="12.75">
      <c r="L202" s="152"/>
      <c r="M202" s="152"/>
      <c r="N202" s="152"/>
      <c r="O202" s="152"/>
      <c r="P202" s="178"/>
      <c r="Q202" s="152"/>
      <c r="R202" s="178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BC202" s="152"/>
      <c r="BF202" s="152"/>
      <c r="BG202" s="152"/>
      <c r="BS202" s="152"/>
      <c r="BT202" s="152"/>
      <c r="BU202" s="152"/>
      <c r="BV202" s="152"/>
      <c r="BW202" s="152"/>
      <c r="BX202" s="152"/>
    </row>
    <row r="203" spans="12:76" s="174" customFormat="1" ht="12.75">
      <c r="L203" s="152"/>
      <c r="M203" s="152"/>
      <c r="N203" s="152"/>
      <c r="O203" s="152"/>
      <c r="P203" s="178"/>
      <c r="Q203" s="152"/>
      <c r="R203" s="178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BC203" s="152"/>
      <c r="BF203" s="152"/>
      <c r="BG203" s="152"/>
      <c r="BS203" s="152"/>
      <c r="BT203" s="152"/>
      <c r="BU203" s="152"/>
      <c r="BV203" s="152"/>
      <c r="BW203" s="152"/>
      <c r="BX203" s="152"/>
    </row>
    <row r="204" spans="12:76" s="174" customFormat="1" ht="12.75">
      <c r="L204" s="152"/>
      <c r="M204" s="152"/>
      <c r="N204" s="152"/>
      <c r="O204" s="152"/>
      <c r="P204" s="178"/>
      <c r="Q204" s="152"/>
      <c r="R204" s="178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BC204" s="152"/>
      <c r="BF204" s="152"/>
      <c r="BG204" s="152"/>
      <c r="BS204" s="152"/>
      <c r="BT204" s="152"/>
      <c r="BU204" s="152"/>
      <c r="BV204" s="152"/>
      <c r="BW204" s="152"/>
      <c r="BX204" s="152"/>
    </row>
    <row r="205" spans="12:76" s="174" customFormat="1" ht="12.75">
      <c r="L205" s="152"/>
      <c r="M205" s="152"/>
      <c r="N205" s="152"/>
      <c r="O205" s="152"/>
      <c r="P205" s="178"/>
      <c r="Q205" s="152"/>
      <c r="R205" s="178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BC205" s="152"/>
      <c r="BF205" s="152"/>
      <c r="BG205" s="152"/>
      <c r="BS205" s="152"/>
      <c r="BT205" s="152"/>
      <c r="BU205" s="152"/>
      <c r="BV205" s="152"/>
      <c r="BW205" s="152"/>
      <c r="BX205" s="152"/>
    </row>
    <row r="206" spans="12:76" s="174" customFormat="1" ht="12.75">
      <c r="L206" s="152"/>
      <c r="M206" s="152"/>
      <c r="N206" s="152"/>
      <c r="O206" s="152"/>
      <c r="P206" s="178"/>
      <c r="Q206" s="152"/>
      <c r="R206" s="178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BC206" s="152"/>
      <c r="BF206" s="152"/>
      <c r="BG206" s="152"/>
      <c r="BS206" s="152"/>
      <c r="BT206" s="152"/>
      <c r="BU206" s="152"/>
      <c r="BV206" s="152"/>
      <c r="BW206" s="152"/>
      <c r="BX206" s="152"/>
    </row>
    <row r="207" spans="12:76" s="174" customFormat="1" ht="12.75">
      <c r="L207" s="152"/>
      <c r="M207" s="152"/>
      <c r="N207" s="152"/>
      <c r="O207" s="152"/>
      <c r="P207" s="178"/>
      <c r="Q207" s="152"/>
      <c r="R207" s="178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BC207" s="152"/>
      <c r="BF207" s="152"/>
      <c r="BG207" s="152"/>
      <c r="BS207" s="152"/>
      <c r="BT207" s="152"/>
      <c r="BU207" s="152"/>
      <c r="BV207" s="152"/>
      <c r="BW207" s="152"/>
      <c r="BX207" s="152"/>
    </row>
    <row r="208" spans="12:76" s="174" customFormat="1" ht="12.75">
      <c r="L208" s="152"/>
      <c r="M208" s="152"/>
      <c r="N208" s="152"/>
      <c r="O208" s="152"/>
      <c r="P208" s="178"/>
      <c r="Q208" s="152"/>
      <c r="R208" s="178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BC208" s="152"/>
      <c r="BF208" s="152"/>
      <c r="BG208" s="152"/>
      <c r="BS208" s="152"/>
      <c r="BT208" s="152"/>
      <c r="BU208" s="152"/>
      <c r="BV208" s="152"/>
      <c r="BW208" s="152"/>
      <c r="BX208" s="152"/>
    </row>
    <row r="209" spans="12:76" s="174" customFormat="1" ht="12.75">
      <c r="L209" s="152"/>
      <c r="M209" s="152"/>
      <c r="N209" s="152"/>
      <c r="O209" s="152"/>
      <c r="P209" s="178"/>
      <c r="Q209" s="152"/>
      <c r="R209" s="178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BC209" s="152"/>
      <c r="BF209" s="152"/>
      <c r="BG209" s="152"/>
      <c r="BS209" s="152"/>
      <c r="BT209" s="152"/>
      <c r="BU209" s="152"/>
      <c r="BV209" s="152"/>
      <c r="BW209" s="152"/>
      <c r="BX209" s="152"/>
    </row>
    <row r="210" spans="12:76" s="174" customFormat="1" ht="12.75">
      <c r="L210" s="152"/>
      <c r="M210" s="152"/>
      <c r="N210" s="152"/>
      <c r="O210" s="152"/>
      <c r="P210" s="178"/>
      <c r="Q210" s="152"/>
      <c r="R210" s="178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BC210" s="152"/>
      <c r="BF210" s="152"/>
      <c r="BG210" s="152"/>
      <c r="BS210" s="152"/>
      <c r="BT210" s="152"/>
      <c r="BU210" s="152"/>
      <c r="BV210" s="152"/>
      <c r="BW210" s="152"/>
      <c r="BX210" s="152"/>
    </row>
    <row r="211" spans="12:76" s="174" customFormat="1" ht="12.75">
      <c r="L211" s="152"/>
      <c r="M211" s="152"/>
      <c r="N211" s="152"/>
      <c r="O211" s="152"/>
      <c r="P211" s="178"/>
      <c r="Q211" s="152"/>
      <c r="R211" s="178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BC211" s="152"/>
      <c r="BF211" s="152"/>
      <c r="BG211" s="152"/>
      <c r="BS211" s="152"/>
      <c r="BT211" s="152"/>
      <c r="BU211" s="152"/>
      <c r="BV211" s="152"/>
      <c r="BW211" s="152"/>
      <c r="BX211" s="152"/>
    </row>
    <row r="212" spans="12:76" s="174" customFormat="1" ht="12.75">
      <c r="L212" s="152"/>
      <c r="M212" s="152"/>
      <c r="N212" s="152"/>
      <c r="O212" s="152"/>
      <c r="P212" s="178"/>
      <c r="Q212" s="152"/>
      <c r="R212" s="178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BC212" s="152"/>
      <c r="BF212" s="152"/>
      <c r="BG212" s="152"/>
      <c r="BS212" s="152"/>
      <c r="BT212" s="152"/>
      <c r="BU212" s="152"/>
      <c r="BV212" s="152"/>
      <c r="BW212" s="152"/>
      <c r="BX212" s="152"/>
    </row>
    <row r="213" spans="12:76" s="174" customFormat="1" ht="12.75">
      <c r="L213" s="152"/>
      <c r="M213" s="152"/>
      <c r="N213" s="152"/>
      <c r="O213" s="152"/>
      <c r="P213" s="178"/>
      <c r="Q213" s="152"/>
      <c r="R213" s="178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2"/>
      <c r="AY213" s="152"/>
      <c r="BC213" s="152"/>
      <c r="BF213" s="152"/>
      <c r="BG213" s="152"/>
      <c r="BS213" s="152"/>
      <c r="BT213" s="152"/>
      <c r="BU213" s="152"/>
      <c r="BV213" s="152"/>
      <c r="BW213" s="152"/>
      <c r="BX213" s="152"/>
    </row>
    <row r="214" spans="12:76" s="174" customFormat="1" ht="12.75">
      <c r="L214" s="152"/>
      <c r="M214" s="152"/>
      <c r="N214" s="152"/>
      <c r="O214" s="152"/>
      <c r="P214" s="178"/>
      <c r="Q214" s="152"/>
      <c r="R214" s="178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BC214" s="152"/>
      <c r="BF214" s="152"/>
      <c r="BG214" s="152"/>
      <c r="BS214" s="152"/>
      <c r="BT214" s="152"/>
      <c r="BU214" s="152"/>
      <c r="BV214" s="152"/>
      <c r="BW214" s="152"/>
      <c r="BX214" s="152"/>
    </row>
    <row r="215" spans="12:76" s="174" customFormat="1" ht="12.75">
      <c r="L215" s="152"/>
      <c r="M215" s="152"/>
      <c r="N215" s="152"/>
      <c r="O215" s="152"/>
      <c r="P215" s="178"/>
      <c r="Q215" s="152"/>
      <c r="R215" s="178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BC215" s="152"/>
      <c r="BF215" s="152"/>
      <c r="BG215" s="152"/>
      <c r="BS215" s="152"/>
      <c r="BT215" s="152"/>
      <c r="BU215" s="152"/>
      <c r="BV215" s="152"/>
      <c r="BW215" s="152"/>
      <c r="BX215" s="152"/>
    </row>
    <row r="216" spans="12:76" s="174" customFormat="1" ht="12.75">
      <c r="L216" s="152"/>
      <c r="M216" s="152"/>
      <c r="N216" s="152"/>
      <c r="O216" s="152"/>
      <c r="P216" s="178"/>
      <c r="Q216" s="152"/>
      <c r="R216" s="178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2"/>
      <c r="AD216" s="152"/>
      <c r="AE216" s="152"/>
      <c r="AF216" s="152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BC216" s="152"/>
      <c r="BF216" s="152"/>
      <c r="BG216" s="152"/>
      <c r="BS216" s="152"/>
      <c r="BT216" s="152"/>
      <c r="BU216" s="152"/>
      <c r="BV216" s="152"/>
      <c r="BW216" s="152"/>
      <c r="BX216" s="152"/>
    </row>
    <row r="217" spans="12:76" s="174" customFormat="1" ht="12.75">
      <c r="L217" s="152"/>
      <c r="M217" s="152"/>
      <c r="N217" s="152"/>
      <c r="O217" s="152"/>
      <c r="P217" s="178"/>
      <c r="Q217" s="152"/>
      <c r="R217" s="178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BC217" s="152"/>
      <c r="BF217" s="152"/>
      <c r="BG217" s="152"/>
      <c r="BS217" s="152"/>
      <c r="BT217" s="152"/>
      <c r="BU217" s="152"/>
      <c r="BV217" s="152"/>
      <c r="BW217" s="152"/>
      <c r="BX217" s="152"/>
    </row>
    <row r="218" spans="12:76" s="174" customFormat="1" ht="12.75">
      <c r="L218" s="152"/>
      <c r="M218" s="152"/>
      <c r="N218" s="152"/>
      <c r="O218" s="152"/>
      <c r="P218" s="178"/>
      <c r="Q218" s="152"/>
      <c r="R218" s="178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BC218" s="152"/>
      <c r="BF218" s="152"/>
      <c r="BG218" s="152"/>
      <c r="BS218" s="152"/>
      <c r="BT218" s="152"/>
      <c r="BU218" s="152"/>
      <c r="BV218" s="152"/>
      <c r="BW218" s="152"/>
      <c r="BX218" s="152"/>
    </row>
    <row r="219" spans="12:76" s="174" customFormat="1" ht="12.75">
      <c r="L219" s="152"/>
      <c r="M219" s="152"/>
      <c r="N219" s="152"/>
      <c r="O219" s="152"/>
      <c r="P219" s="178"/>
      <c r="Q219" s="152"/>
      <c r="R219" s="178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2"/>
      <c r="AE219" s="152"/>
      <c r="AF219" s="152"/>
      <c r="AG219" s="152"/>
      <c r="AH219" s="152"/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52"/>
      <c r="AV219" s="152"/>
      <c r="AW219" s="152"/>
      <c r="AX219" s="152"/>
      <c r="AY219" s="152"/>
      <c r="BC219" s="152"/>
      <c r="BF219" s="152"/>
      <c r="BG219" s="152"/>
      <c r="BS219" s="152"/>
      <c r="BT219" s="152"/>
      <c r="BU219" s="152"/>
      <c r="BV219" s="152"/>
      <c r="BW219" s="152"/>
      <c r="BX219" s="152"/>
    </row>
    <row r="220" spans="12:76" s="174" customFormat="1" ht="12.75">
      <c r="L220" s="152"/>
      <c r="M220" s="152"/>
      <c r="N220" s="152"/>
      <c r="O220" s="152"/>
      <c r="P220" s="178"/>
      <c r="Q220" s="152"/>
      <c r="R220" s="178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BC220" s="152"/>
      <c r="BF220" s="152"/>
      <c r="BG220" s="152"/>
      <c r="BS220" s="152"/>
      <c r="BT220" s="152"/>
      <c r="BU220" s="152"/>
      <c r="BV220" s="152"/>
      <c r="BW220" s="152"/>
      <c r="BX220" s="152"/>
    </row>
    <row r="221" spans="12:76" s="174" customFormat="1" ht="12.75">
      <c r="L221" s="152"/>
      <c r="M221" s="152"/>
      <c r="N221" s="152"/>
      <c r="O221" s="152"/>
      <c r="P221" s="178"/>
      <c r="Q221" s="152"/>
      <c r="R221" s="178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BC221" s="152"/>
      <c r="BF221" s="152"/>
      <c r="BG221" s="152"/>
      <c r="BS221" s="152"/>
      <c r="BT221" s="152"/>
      <c r="BU221" s="152"/>
      <c r="BV221" s="152"/>
      <c r="BW221" s="152"/>
      <c r="BX221" s="152"/>
    </row>
    <row r="222" spans="12:76" s="174" customFormat="1" ht="12.75">
      <c r="L222" s="152"/>
      <c r="M222" s="152"/>
      <c r="N222" s="152"/>
      <c r="O222" s="152"/>
      <c r="P222" s="178"/>
      <c r="Q222" s="152"/>
      <c r="R222" s="178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BC222" s="152"/>
      <c r="BF222" s="152"/>
      <c r="BG222" s="152"/>
      <c r="BS222" s="152"/>
      <c r="BT222" s="152"/>
      <c r="BU222" s="152"/>
      <c r="BV222" s="152"/>
      <c r="BW222" s="152"/>
      <c r="BX222" s="152"/>
    </row>
    <row r="223" spans="12:76" s="174" customFormat="1" ht="12.75">
      <c r="L223" s="152"/>
      <c r="M223" s="152"/>
      <c r="N223" s="152"/>
      <c r="O223" s="152"/>
      <c r="P223" s="178"/>
      <c r="Q223" s="152"/>
      <c r="R223" s="178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 s="152"/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52"/>
      <c r="AV223" s="152"/>
      <c r="AW223" s="152"/>
      <c r="AX223" s="152"/>
      <c r="AY223" s="152"/>
      <c r="BC223" s="152"/>
      <c r="BF223" s="152"/>
      <c r="BG223" s="152"/>
      <c r="BS223" s="152"/>
      <c r="BT223" s="152"/>
      <c r="BU223" s="152"/>
      <c r="BV223" s="152"/>
      <c r="BW223" s="152"/>
      <c r="BX223" s="152"/>
    </row>
    <row r="224" spans="12:76" s="174" customFormat="1" ht="12.75">
      <c r="L224" s="152"/>
      <c r="M224" s="152"/>
      <c r="N224" s="152"/>
      <c r="O224" s="152"/>
      <c r="P224" s="178"/>
      <c r="Q224" s="152"/>
      <c r="R224" s="178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 s="152"/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52"/>
      <c r="AV224" s="152"/>
      <c r="AW224" s="152"/>
      <c r="AX224" s="152"/>
      <c r="AY224" s="152"/>
      <c r="BC224" s="152"/>
      <c r="BF224" s="152"/>
      <c r="BG224" s="152"/>
      <c r="BS224" s="152"/>
      <c r="BT224" s="152"/>
      <c r="BU224" s="152"/>
      <c r="BV224" s="152"/>
      <c r="BW224" s="152"/>
      <c r="BX224" s="152"/>
    </row>
    <row r="225" spans="12:76" s="174" customFormat="1" ht="12.75">
      <c r="L225" s="152"/>
      <c r="M225" s="152"/>
      <c r="N225" s="152"/>
      <c r="O225" s="152"/>
      <c r="P225" s="178"/>
      <c r="Q225" s="152"/>
      <c r="R225" s="178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2"/>
      <c r="AD225" s="152"/>
      <c r="AE225" s="152"/>
      <c r="AF225" s="152"/>
      <c r="AG225" s="152"/>
      <c r="AH225" s="152"/>
      <c r="AI225" s="152"/>
      <c r="AJ225" s="152"/>
      <c r="AK225" s="152"/>
      <c r="AL225" s="152"/>
      <c r="AM225" s="152"/>
      <c r="AN225" s="152"/>
      <c r="AO225" s="152"/>
      <c r="AP225" s="152"/>
      <c r="AQ225" s="152"/>
      <c r="AR225" s="152"/>
      <c r="AS225" s="152"/>
      <c r="AT225" s="152"/>
      <c r="AU225" s="152"/>
      <c r="AV225" s="152"/>
      <c r="AW225" s="152"/>
      <c r="AX225" s="152"/>
      <c r="AY225" s="152"/>
      <c r="BC225" s="152"/>
      <c r="BF225" s="152"/>
      <c r="BG225" s="152"/>
      <c r="BS225" s="152"/>
      <c r="BT225" s="152"/>
      <c r="BU225" s="152"/>
      <c r="BV225" s="152"/>
      <c r="BW225" s="152"/>
      <c r="BX225" s="152"/>
    </row>
    <row r="226" spans="12:76" s="174" customFormat="1" ht="12.75">
      <c r="L226" s="152"/>
      <c r="M226" s="152"/>
      <c r="N226" s="152"/>
      <c r="O226" s="152"/>
      <c r="P226" s="178"/>
      <c r="Q226" s="152"/>
      <c r="R226" s="178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  <c r="AC226" s="152"/>
      <c r="AD226" s="152"/>
      <c r="AE226" s="152"/>
      <c r="AF226" s="152"/>
      <c r="AG226" s="152"/>
      <c r="AH226" s="152"/>
      <c r="AI226" s="152"/>
      <c r="AJ226" s="152"/>
      <c r="AK226" s="152"/>
      <c r="AL226" s="152"/>
      <c r="AM226" s="152"/>
      <c r="AN226" s="152"/>
      <c r="AO226" s="152"/>
      <c r="AP226" s="152"/>
      <c r="AQ226" s="152"/>
      <c r="AR226" s="152"/>
      <c r="AS226" s="152"/>
      <c r="AT226" s="152"/>
      <c r="AU226" s="152"/>
      <c r="AV226" s="152"/>
      <c r="AW226" s="152"/>
      <c r="AX226" s="152"/>
      <c r="AY226" s="152"/>
      <c r="BC226" s="152"/>
      <c r="BF226" s="152"/>
      <c r="BG226" s="152"/>
      <c r="BS226" s="152"/>
      <c r="BT226" s="152"/>
      <c r="BU226" s="152"/>
      <c r="BV226" s="152"/>
      <c r="BW226" s="152"/>
      <c r="BX226" s="152"/>
    </row>
    <row r="227" spans="12:76" s="174" customFormat="1" ht="12.75">
      <c r="L227" s="152"/>
      <c r="M227" s="152"/>
      <c r="N227" s="152"/>
      <c r="O227" s="152"/>
      <c r="P227" s="178"/>
      <c r="Q227" s="152"/>
      <c r="R227" s="178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2"/>
      <c r="AD227" s="152"/>
      <c r="AE227" s="152"/>
      <c r="AF227" s="152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2"/>
      <c r="AU227" s="152"/>
      <c r="AV227" s="152"/>
      <c r="AW227" s="152"/>
      <c r="AX227" s="152"/>
      <c r="AY227" s="152"/>
      <c r="BC227" s="152"/>
      <c r="BF227" s="152"/>
      <c r="BG227" s="152"/>
      <c r="BS227" s="152"/>
      <c r="BT227" s="152"/>
      <c r="BU227" s="152"/>
      <c r="BV227" s="152"/>
      <c r="BW227" s="152"/>
      <c r="BX227" s="152"/>
    </row>
    <row r="228" spans="12:76" s="174" customFormat="1" ht="12.75">
      <c r="L228" s="152"/>
      <c r="M228" s="152"/>
      <c r="N228" s="152"/>
      <c r="O228" s="152"/>
      <c r="P228" s="178"/>
      <c r="Q228" s="152"/>
      <c r="R228" s="178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2"/>
      <c r="AT228" s="152"/>
      <c r="AU228" s="152"/>
      <c r="AV228" s="152"/>
      <c r="AW228" s="152"/>
      <c r="AX228" s="152"/>
      <c r="AY228" s="152"/>
      <c r="BC228" s="152"/>
      <c r="BF228" s="152"/>
      <c r="BG228" s="152"/>
      <c r="BS228" s="152"/>
      <c r="BT228" s="152"/>
      <c r="BU228" s="152"/>
      <c r="BV228" s="152"/>
      <c r="BW228" s="152"/>
      <c r="BX228" s="152"/>
    </row>
    <row r="229" spans="12:76" s="174" customFormat="1" ht="12.75">
      <c r="L229" s="152"/>
      <c r="M229" s="152"/>
      <c r="N229" s="152"/>
      <c r="O229" s="152"/>
      <c r="P229" s="178"/>
      <c r="Q229" s="152"/>
      <c r="R229" s="178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152"/>
      <c r="AM229" s="152"/>
      <c r="AN229" s="152"/>
      <c r="AO229" s="152"/>
      <c r="AP229" s="152"/>
      <c r="AQ229" s="152"/>
      <c r="AR229" s="152"/>
      <c r="AS229" s="152"/>
      <c r="AT229" s="152"/>
      <c r="AU229" s="152"/>
      <c r="AV229" s="152"/>
      <c r="AW229" s="152"/>
      <c r="AX229" s="152"/>
      <c r="AY229" s="152"/>
      <c r="BC229" s="152"/>
      <c r="BF229" s="152"/>
      <c r="BG229" s="152"/>
      <c r="BS229" s="152"/>
      <c r="BT229" s="152"/>
      <c r="BU229" s="152"/>
      <c r="BV229" s="152"/>
      <c r="BW229" s="152"/>
      <c r="BX229" s="152"/>
    </row>
    <row r="230" spans="12:76" s="174" customFormat="1" ht="12.75">
      <c r="L230" s="152"/>
      <c r="M230" s="152"/>
      <c r="N230" s="152"/>
      <c r="O230" s="152"/>
      <c r="P230" s="178"/>
      <c r="Q230" s="152"/>
      <c r="R230" s="178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52"/>
      <c r="AV230" s="152"/>
      <c r="AW230" s="152"/>
      <c r="AX230" s="152"/>
      <c r="AY230" s="152"/>
      <c r="BC230" s="152"/>
      <c r="BF230" s="152"/>
      <c r="BG230" s="152"/>
      <c r="BS230" s="152"/>
      <c r="BT230" s="152"/>
      <c r="BU230" s="152"/>
      <c r="BV230" s="152"/>
      <c r="BW230" s="152"/>
      <c r="BX230" s="152"/>
    </row>
    <row r="231" spans="12:76" s="174" customFormat="1" ht="12.75">
      <c r="L231" s="152"/>
      <c r="M231" s="152"/>
      <c r="N231" s="152"/>
      <c r="O231" s="152"/>
      <c r="P231" s="178"/>
      <c r="Q231" s="152"/>
      <c r="R231" s="178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2"/>
      <c r="AV231" s="152"/>
      <c r="AW231" s="152"/>
      <c r="AX231" s="152"/>
      <c r="AY231" s="152"/>
      <c r="BC231" s="152"/>
      <c r="BF231" s="152"/>
      <c r="BG231" s="152"/>
      <c r="BS231" s="152"/>
      <c r="BT231" s="152"/>
      <c r="BU231" s="152"/>
      <c r="BV231" s="152"/>
      <c r="BW231" s="152"/>
      <c r="BX231" s="152"/>
    </row>
    <row r="232" spans="12:76" s="174" customFormat="1" ht="12.75">
      <c r="L232" s="152"/>
      <c r="M232" s="152"/>
      <c r="N232" s="152"/>
      <c r="O232" s="152"/>
      <c r="P232" s="178"/>
      <c r="Q232" s="152"/>
      <c r="R232" s="178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 s="152"/>
      <c r="AI232" s="152"/>
      <c r="AJ232" s="152"/>
      <c r="AK232" s="152"/>
      <c r="AL232" s="152"/>
      <c r="AM232" s="152"/>
      <c r="AN232" s="152"/>
      <c r="AO232" s="152"/>
      <c r="AP232" s="152"/>
      <c r="AQ232" s="152"/>
      <c r="AR232" s="152"/>
      <c r="AS232" s="152"/>
      <c r="AT232" s="152"/>
      <c r="AU232" s="152"/>
      <c r="AV232" s="152"/>
      <c r="AW232" s="152"/>
      <c r="AX232" s="152"/>
      <c r="AY232" s="152"/>
      <c r="BC232" s="152"/>
      <c r="BF232" s="152"/>
      <c r="BG232" s="152"/>
      <c r="BS232" s="152"/>
      <c r="BT232" s="152"/>
      <c r="BU232" s="152"/>
      <c r="BV232" s="152"/>
      <c r="BW232" s="152"/>
      <c r="BX232" s="152"/>
    </row>
    <row r="233" spans="12:76" s="174" customFormat="1" ht="12.75">
      <c r="L233" s="152"/>
      <c r="M233" s="152"/>
      <c r="N233" s="152"/>
      <c r="O233" s="152"/>
      <c r="P233" s="178"/>
      <c r="Q233" s="152"/>
      <c r="R233" s="178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 s="152"/>
      <c r="AI233" s="152"/>
      <c r="AJ233" s="152"/>
      <c r="AK233" s="152"/>
      <c r="AL233" s="152"/>
      <c r="AM233" s="152"/>
      <c r="AN233" s="152"/>
      <c r="AO233" s="152"/>
      <c r="AP233" s="152"/>
      <c r="AQ233" s="152"/>
      <c r="AR233" s="152"/>
      <c r="AS233" s="152"/>
      <c r="AT233" s="152"/>
      <c r="AU233" s="152"/>
      <c r="AV233" s="152"/>
      <c r="AW233" s="152"/>
      <c r="AX233" s="152"/>
      <c r="AY233" s="152"/>
      <c r="BC233" s="152"/>
      <c r="BF233" s="152"/>
      <c r="BG233" s="152"/>
      <c r="BS233" s="152"/>
      <c r="BT233" s="152"/>
      <c r="BU233" s="152"/>
      <c r="BV233" s="152"/>
      <c r="BW233" s="152"/>
      <c r="BX233" s="152"/>
    </row>
    <row r="234" spans="12:76" s="174" customFormat="1" ht="12.75">
      <c r="L234" s="152"/>
      <c r="M234" s="152"/>
      <c r="N234" s="152"/>
      <c r="O234" s="152"/>
      <c r="P234" s="178"/>
      <c r="Q234" s="152"/>
      <c r="R234" s="178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2"/>
      <c r="AK234" s="152"/>
      <c r="AL234" s="152"/>
      <c r="AM234" s="152"/>
      <c r="AN234" s="152"/>
      <c r="AO234" s="152"/>
      <c r="AP234" s="152"/>
      <c r="AQ234" s="152"/>
      <c r="AR234" s="152"/>
      <c r="AS234" s="152"/>
      <c r="AT234" s="152"/>
      <c r="AU234" s="152"/>
      <c r="AV234" s="152"/>
      <c r="AW234" s="152"/>
      <c r="AX234" s="152"/>
      <c r="AY234" s="152"/>
      <c r="BC234" s="152"/>
      <c r="BF234" s="152"/>
      <c r="BG234" s="152"/>
      <c r="BS234" s="152"/>
      <c r="BT234" s="152"/>
      <c r="BU234" s="152"/>
      <c r="BV234" s="152"/>
      <c r="BW234" s="152"/>
      <c r="BX234" s="152"/>
    </row>
    <row r="235" spans="12:76" s="174" customFormat="1" ht="12.75">
      <c r="L235" s="152"/>
      <c r="M235" s="152"/>
      <c r="N235" s="152"/>
      <c r="O235" s="152"/>
      <c r="P235" s="178"/>
      <c r="Q235" s="152"/>
      <c r="R235" s="178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2"/>
      <c r="AK235" s="152"/>
      <c r="AL235" s="152"/>
      <c r="AM235" s="152"/>
      <c r="AN235" s="152"/>
      <c r="AO235" s="152"/>
      <c r="AP235" s="152"/>
      <c r="AQ235" s="152"/>
      <c r="AR235" s="152"/>
      <c r="AS235" s="152"/>
      <c r="AT235" s="152"/>
      <c r="AU235" s="152"/>
      <c r="AV235" s="152"/>
      <c r="AW235" s="152"/>
      <c r="AX235" s="152"/>
      <c r="AY235" s="152"/>
      <c r="BC235" s="152"/>
      <c r="BF235" s="152"/>
      <c r="BG235" s="152"/>
      <c r="BS235" s="152"/>
      <c r="BT235" s="152"/>
      <c r="BU235" s="152"/>
      <c r="BV235" s="152"/>
      <c r="BW235" s="152"/>
      <c r="BX235" s="152"/>
    </row>
    <row r="236" spans="12:76" s="174" customFormat="1" ht="12.75">
      <c r="L236" s="152"/>
      <c r="M236" s="152"/>
      <c r="N236" s="152"/>
      <c r="O236" s="152"/>
      <c r="P236" s="178"/>
      <c r="Q236" s="152"/>
      <c r="R236" s="178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52"/>
      <c r="AT236" s="152"/>
      <c r="AU236" s="152"/>
      <c r="AV236" s="152"/>
      <c r="AW236" s="152"/>
      <c r="AX236" s="152"/>
      <c r="AY236" s="152"/>
      <c r="BC236" s="152"/>
      <c r="BF236" s="152"/>
      <c r="BG236" s="152"/>
      <c r="BS236" s="152"/>
      <c r="BT236" s="152"/>
      <c r="BU236" s="152"/>
      <c r="BV236" s="152"/>
      <c r="BW236" s="152"/>
      <c r="BX236" s="152"/>
    </row>
    <row r="237" spans="12:76" s="174" customFormat="1" ht="12.75">
      <c r="L237" s="152"/>
      <c r="M237" s="152"/>
      <c r="N237" s="152"/>
      <c r="O237" s="152"/>
      <c r="P237" s="178"/>
      <c r="Q237" s="152"/>
      <c r="R237" s="178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52"/>
      <c r="AL237" s="152"/>
      <c r="AM237" s="152"/>
      <c r="AN237" s="152"/>
      <c r="AO237" s="152"/>
      <c r="AP237" s="152"/>
      <c r="AQ237" s="152"/>
      <c r="AR237" s="152"/>
      <c r="AS237" s="152"/>
      <c r="AT237" s="152"/>
      <c r="AU237" s="152"/>
      <c r="AV237" s="152"/>
      <c r="AW237" s="152"/>
      <c r="AX237" s="152"/>
      <c r="AY237" s="152"/>
      <c r="BC237" s="152"/>
      <c r="BF237" s="152"/>
      <c r="BG237" s="152"/>
      <c r="BS237" s="152"/>
      <c r="BT237" s="152"/>
      <c r="BU237" s="152"/>
      <c r="BV237" s="152"/>
      <c r="BW237" s="152"/>
      <c r="BX237" s="152"/>
    </row>
    <row r="238" spans="12:76" s="174" customFormat="1" ht="12.75">
      <c r="L238" s="152"/>
      <c r="M238" s="152"/>
      <c r="N238" s="152"/>
      <c r="O238" s="152"/>
      <c r="P238" s="178"/>
      <c r="Q238" s="152"/>
      <c r="R238" s="178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2"/>
      <c r="AI238" s="152"/>
      <c r="AJ238" s="152"/>
      <c r="AK238" s="152"/>
      <c r="AL238" s="152"/>
      <c r="AM238" s="152"/>
      <c r="AN238" s="152"/>
      <c r="AO238" s="152"/>
      <c r="AP238" s="152"/>
      <c r="AQ238" s="152"/>
      <c r="AR238" s="152"/>
      <c r="AS238" s="152"/>
      <c r="AT238" s="152"/>
      <c r="AU238" s="152"/>
      <c r="AV238" s="152"/>
      <c r="AW238" s="152"/>
      <c r="AX238" s="152"/>
      <c r="AY238" s="152"/>
      <c r="BC238" s="152"/>
      <c r="BF238" s="152"/>
      <c r="BG238" s="152"/>
      <c r="BS238" s="152"/>
      <c r="BT238" s="152"/>
      <c r="BU238" s="152"/>
      <c r="BV238" s="152"/>
      <c r="BW238" s="152"/>
      <c r="BX238" s="152"/>
    </row>
    <row r="239" spans="12:76" s="174" customFormat="1" ht="12.75">
      <c r="L239" s="152"/>
      <c r="M239" s="152"/>
      <c r="N239" s="152"/>
      <c r="O239" s="152"/>
      <c r="P239" s="178"/>
      <c r="Q239" s="152"/>
      <c r="R239" s="178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2"/>
      <c r="AE239" s="152"/>
      <c r="AF239" s="152"/>
      <c r="AG239" s="152"/>
      <c r="AH239" s="152"/>
      <c r="AI239" s="152"/>
      <c r="AJ239" s="152"/>
      <c r="AK239" s="152"/>
      <c r="AL239" s="152"/>
      <c r="AM239" s="152"/>
      <c r="AN239" s="152"/>
      <c r="AO239" s="152"/>
      <c r="AP239" s="152"/>
      <c r="AQ239" s="152"/>
      <c r="AR239" s="152"/>
      <c r="AS239" s="152"/>
      <c r="AT239" s="152"/>
      <c r="AU239" s="152"/>
      <c r="AV239" s="152"/>
      <c r="AW239" s="152"/>
      <c r="AX239" s="152"/>
      <c r="AY239" s="152"/>
      <c r="BC239" s="152"/>
      <c r="BF239" s="152"/>
      <c r="BG239" s="152"/>
      <c r="BS239" s="152"/>
      <c r="BT239" s="152"/>
      <c r="BU239" s="152"/>
      <c r="BV239" s="152"/>
      <c r="BW239" s="152"/>
      <c r="BX239" s="152"/>
    </row>
    <row r="240" spans="12:76" s="174" customFormat="1" ht="12.75">
      <c r="L240" s="152"/>
      <c r="M240" s="152"/>
      <c r="N240" s="152"/>
      <c r="O240" s="152"/>
      <c r="P240" s="178"/>
      <c r="Q240" s="152"/>
      <c r="R240" s="178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  <c r="AC240" s="152"/>
      <c r="AD240" s="152"/>
      <c r="AE240" s="152"/>
      <c r="AF240" s="152"/>
      <c r="AG240" s="152"/>
      <c r="AH240" s="152"/>
      <c r="AI240" s="152"/>
      <c r="AJ240" s="152"/>
      <c r="AK240" s="152"/>
      <c r="AL240" s="152"/>
      <c r="AM240" s="152"/>
      <c r="AN240" s="152"/>
      <c r="AO240" s="152"/>
      <c r="AP240" s="152"/>
      <c r="AQ240" s="152"/>
      <c r="AR240" s="152"/>
      <c r="AS240" s="152"/>
      <c r="AT240" s="152"/>
      <c r="AU240" s="152"/>
      <c r="AV240" s="152"/>
      <c r="AW240" s="152"/>
      <c r="AX240" s="152"/>
      <c r="AY240" s="152"/>
      <c r="BC240" s="152"/>
      <c r="BF240" s="152"/>
      <c r="BG240" s="152"/>
      <c r="BS240" s="152"/>
      <c r="BT240" s="152"/>
      <c r="BU240" s="152"/>
      <c r="BV240" s="152"/>
      <c r="BW240" s="152"/>
      <c r="BX240" s="152"/>
    </row>
    <row r="241" spans="12:76" s="174" customFormat="1" ht="12.75">
      <c r="L241" s="152"/>
      <c r="M241" s="152"/>
      <c r="N241" s="152"/>
      <c r="O241" s="152"/>
      <c r="P241" s="178"/>
      <c r="Q241" s="152"/>
      <c r="R241" s="178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  <c r="AC241" s="152"/>
      <c r="AD241" s="152"/>
      <c r="AE241" s="152"/>
      <c r="AF241" s="152"/>
      <c r="AG241" s="152"/>
      <c r="AH241" s="152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2"/>
      <c r="AV241" s="152"/>
      <c r="AW241" s="152"/>
      <c r="AX241" s="152"/>
      <c r="AY241" s="152"/>
      <c r="BC241" s="152"/>
      <c r="BF241" s="152"/>
      <c r="BG241" s="152"/>
      <c r="BS241" s="152"/>
      <c r="BT241" s="152"/>
      <c r="BU241" s="152"/>
      <c r="BV241" s="152"/>
      <c r="BW241" s="152"/>
      <c r="BX241" s="152"/>
    </row>
    <row r="242" spans="12:76" s="174" customFormat="1" ht="12.75">
      <c r="L242" s="152"/>
      <c r="M242" s="152"/>
      <c r="N242" s="152"/>
      <c r="O242" s="152"/>
      <c r="P242" s="178"/>
      <c r="Q242" s="152"/>
      <c r="R242" s="178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 s="152"/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2"/>
      <c r="AX242" s="152"/>
      <c r="AY242" s="152"/>
      <c r="BC242" s="152"/>
      <c r="BF242" s="152"/>
      <c r="BG242" s="152"/>
      <c r="BS242" s="152"/>
      <c r="BT242" s="152"/>
      <c r="BU242" s="152"/>
      <c r="BV242" s="152"/>
      <c r="BW242" s="152"/>
      <c r="BX242" s="152"/>
    </row>
    <row r="243" spans="12:76" s="174" customFormat="1" ht="12.75">
      <c r="L243" s="152"/>
      <c r="M243" s="152"/>
      <c r="N243" s="152"/>
      <c r="O243" s="152"/>
      <c r="P243" s="178"/>
      <c r="Q243" s="152"/>
      <c r="R243" s="178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BC243" s="152"/>
      <c r="BF243" s="152"/>
      <c r="BG243" s="152"/>
      <c r="BS243" s="152"/>
      <c r="BT243" s="152"/>
      <c r="BU243" s="152"/>
      <c r="BV243" s="152"/>
      <c r="BW243" s="152"/>
      <c r="BX243" s="152"/>
    </row>
    <row r="244" spans="12:76" s="174" customFormat="1" ht="12.75">
      <c r="L244" s="152"/>
      <c r="M244" s="152"/>
      <c r="N244" s="152"/>
      <c r="O244" s="152"/>
      <c r="P244" s="178"/>
      <c r="Q244" s="152"/>
      <c r="R244" s="178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2"/>
      <c r="AX244" s="152"/>
      <c r="AY244" s="152"/>
      <c r="BC244" s="152"/>
      <c r="BF244" s="152"/>
      <c r="BG244" s="152"/>
      <c r="BS244" s="152"/>
      <c r="BT244" s="152"/>
      <c r="BU244" s="152"/>
      <c r="BV244" s="152"/>
      <c r="BW244" s="152"/>
      <c r="BX244" s="152"/>
    </row>
    <row r="245" spans="12:76" s="174" customFormat="1" ht="12.75">
      <c r="L245" s="152"/>
      <c r="M245" s="152"/>
      <c r="N245" s="152"/>
      <c r="O245" s="152"/>
      <c r="P245" s="178"/>
      <c r="Q245" s="152"/>
      <c r="R245" s="178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BC245" s="152"/>
      <c r="BF245" s="152"/>
      <c r="BG245" s="152"/>
      <c r="BS245" s="152"/>
      <c r="BT245" s="152"/>
      <c r="BU245" s="152"/>
      <c r="BV245" s="152"/>
      <c r="BW245" s="152"/>
      <c r="BX245" s="152"/>
    </row>
    <row r="246" spans="12:76" s="174" customFormat="1" ht="12.75">
      <c r="L246" s="152"/>
      <c r="M246" s="152"/>
      <c r="N246" s="152"/>
      <c r="O246" s="152"/>
      <c r="P246" s="178"/>
      <c r="Q246" s="152"/>
      <c r="R246" s="178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  <c r="AC246" s="152"/>
      <c r="AD246" s="152"/>
      <c r="AE246" s="152"/>
      <c r="AF246" s="152"/>
      <c r="AG246" s="152"/>
      <c r="AH246" s="152"/>
      <c r="AI246" s="152"/>
      <c r="AJ246" s="152"/>
      <c r="AK246" s="152"/>
      <c r="AL246" s="152"/>
      <c r="AM246" s="152"/>
      <c r="AN246" s="152"/>
      <c r="AO246" s="152"/>
      <c r="AP246" s="152"/>
      <c r="AQ246" s="152"/>
      <c r="AR246" s="152"/>
      <c r="AS246" s="152"/>
      <c r="AT246" s="152"/>
      <c r="AU246" s="152"/>
      <c r="AV246" s="152"/>
      <c r="AW246" s="152"/>
      <c r="AX246" s="152"/>
      <c r="AY246" s="152"/>
      <c r="BC246" s="152"/>
      <c r="BF246" s="152"/>
      <c r="BG246" s="152"/>
      <c r="BS246" s="152"/>
      <c r="BT246" s="152"/>
      <c r="BU246" s="152"/>
      <c r="BV246" s="152"/>
      <c r="BW246" s="152"/>
      <c r="BX246" s="152"/>
    </row>
    <row r="247" spans="12:76" s="174" customFormat="1" ht="12.75">
      <c r="L247" s="152"/>
      <c r="M247" s="152"/>
      <c r="N247" s="152"/>
      <c r="O247" s="152"/>
      <c r="P247" s="178"/>
      <c r="Q247" s="152"/>
      <c r="R247" s="178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2"/>
      <c r="AH247" s="152"/>
      <c r="AI247" s="152"/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2"/>
      <c r="AU247" s="152"/>
      <c r="AV247" s="152"/>
      <c r="AW247" s="152"/>
      <c r="AX247" s="152"/>
      <c r="AY247" s="152"/>
      <c r="BC247" s="152"/>
      <c r="BF247" s="152"/>
      <c r="BG247" s="152"/>
      <c r="BS247" s="152"/>
      <c r="BT247" s="152"/>
      <c r="BU247" s="152"/>
      <c r="BV247" s="152"/>
      <c r="BW247" s="152"/>
      <c r="BX247" s="152"/>
    </row>
    <row r="248" spans="12:76" s="174" customFormat="1" ht="12.75">
      <c r="L248" s="152"/>
      <c r="M248" s="152"/>
      <c r="N248" s="152"/>
      <c r="O248" s="152"/>
      <c r="P248" s="178"/>
      <c r="Q248" s="152"/>
      <c r="R248" s="178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2"/>
      <c r="AU248" s="152"/>
      <c r="AV248" s="152"/>
      <c r="AW248" s="152"/>
      <c r="AX248" s="152"/>
      <c r="AY248" s="152"/>
      <c r="BC248" s="152"/>
      <c r="BF248" s="152"/>
      <c r="BG248" s="152"/>
      <c r="BS248" s="152"/>
      <c r="BT248" s="152"/>
      <c r="BU248" s="152"/>
      <c r="BV248" s="152"/>
      <c r="BW248" s="152"/>
      <c r="BX248" s="152"/>
    </row>
    <row r="249" spans="12:76" s="174" customFormat="1" ht="12.75">
      <c r="L249" s="152"/>
      <c r="M249" s="152"/>
      <c r="N249" s="152"/>
      <c r="O249" s="152"/>
      <c r="P249" s="178"/>
      <c r="Q249" s="152"/>
      <c r="R249" s="178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  <c r="AL249" s="152"/>
      <c r="AM249" s="152"/>
      <c r="AN249" s="152"/>
      <c r="AO249" s="152"/>
      <c r="AP249" s="152"/>
      <c r="AQ249" s="152"/>
      <c r="AR249" s="152"/>
      <c r="AS249" s="152"/>
      <c r="AT249" s="152"/>
      <c r="AU249" s="152"/>
      <c r="AV249" s="152"/>
      <c r="AW249" s="152"/>
      <c r="AX249" s="152"/>
      <c r="AY249" s="152"/>
      <c r="BC249" s="152"/>
      <c r="BF249" s="152"/>
      <c r="BG249" s="152"/>
      <c r="BS249" s="152"/>
      <c r="BT249" s="152"/>
      <c r="BU249" s="152"/>
      <c r="BV249" s="152"/>
      <c r="BW249" s="152"/>
      <c r="BX249" s="152"/>
    </row>
    <row r="250" spans="12:76" s="174" customFormat="1" ht="12.75">
      <c r="L250" s="152"/>
      <c r="M250" s="152"/>
      <c r="N250" s="152"/>
      <c r="O250" s="152"/>
      <c r="P250" s="178"/>
      <c r="Q250" s="152"/>
      <c r="R250" s="178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2"/>
      <c r="AI250" s="152"/>
      <c r="AJ250" s="152"/>
      <c r="AK250" s="152"/>
      <c r="AL250" s="152"/>
      <c r="AM250" s="152"/>
      <c r="AN250" s="152"/>
      <c r="AO250" s="152"/>
      <c r="AP250" s="152"/>
      <c r="AQ250" s="152"/>
      <c r="AR250" s="152"/>
      <c r="AS250" s="152"/>
      <c r="AT250" s="152"/>
      <c r="AU250" s="152"/>
      <c r="AV250" s="152"/>
      <c r="AW250" s="152"/>
      <c r="AX250" s="152"/>
      <c r="AY250" s="152"/>
      <c r="BC250" s="152"/>
      <c r="BF250" s="152"/>
      <c r="BG250" s="152"/>
      <c r="BS250" s="152"/>
      <c r="BT250" s="152"/>
      <c r="BU250" s="152"/>
      <c r="BV250" s="152"/>
      <c r="BW250" s="152"/>
      <c r="BX250" s="152"/>
    </row>
    <row r="251" spans="12:76" s="174" customFormat="1" ht="12.75">
      <c r="L251" s="152"/>
      <c r="M251" s="152"/>
      <c r="N251" s="152"/>
      <c r="O251" s="152"/>
      <c r="P251" s="178"/>
      <c r="Q251" s="152"/>
      <c r="R251" s="178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2"/>
      <c r="AV251" s="152"/>
      <c r="AW251" s="152"/>
      <c r="AX251" s="152"/>
      <c r="AY251" s="152"/>
      <c r="BC251" s="152"/>
      <c r="BF251" s="152"/>
      <c r="BG251" s="152"/>
      <c r="BS251" s="152"/>
      <c r="BT251" s="152"/>
      <c r="BU251" s="152"/>
      <c r="BV251" s="152"/>
      <c r="BW251" s="152"/>
      <c r="BX251" s="152"/>
    </row>
    <row r="252" spans="12:76" s="174" customFormat="1" ht="12.75">
      <c r="L252" s="152"/>
      <c r="M252" s="152"/>
      <c r="N252" s="152"/>
      <c r="O252" s="152"/>
      <c r="P252" s="178"/>
      <c r="Q252" s="152"/>
      <c r="R252" s="178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2"/>
      <c r="AV252" s="152"/>
      <c r="AW252" s="152"/>
      <c r="AX252" s="152"/>
      <c r="AY252" s="152"/>
      <c r="BC252" s="152"/>
      <c r="BF252" s="152"/>
      <c r="BG252" s="152"/>
      <c r="BS252" s="152"/>
      <c r="BT252" s="152"/>
      <c r="BU252" s="152"/>
      <c r="BV252" s="152"/>
      <c r="BW252" s="152"/>
      <c r="BX252" s="152"/>
    </row>
    <row r="253" spans="12:76" s="174" customFormat="1" ht="12.75">
      <c r="L253" s="152"/>
      <c r="M253" s="152"/>
      <c r="N253" s="152"/>
      <c r="O253" s="152"/>
      <c r="P253" s="178"/>
      <c r="Q253" s="152"/>
      <c r="R253" s="178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52"/>
      <c r="AV253" s="152"/>
      <c r="AW253" s="152"/>
      <c r="AX253" s="152"/>
      <c r="AY253" s="152"/>
      <c r="BC253" s="152"/>
      <c r="BF253" s="152"/>
      <c r="BG253" s="152"/>
      <c r="BS253" s="152"/>
      <c r="BT253" s="152"/>
      <c r="BU253" s="152"/>
      <c r="BV253" s="152"/>
      <c r="BW253" s="152"/>
      <c r="BX253" s="152"/>
    </row>
    <row r="254" spans="12:76" s="174" customFormat="1" ht="12.75">
      <c r="L254" s="152"/>
      <c r="M254" s="152"/>
      <c r="N254" s="152"/>
      <c r="O254" s="152"/>
      <c r="P254" s="178"/>
      <c r="Q254" s="152"/>
      <c r="R254" s="178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  <c r="AC254" s="152"/>
      <c r="AD254" s="152"/>
      <c r="AE254" s="152"/>
      <c r="AF254" s="152"/>
      <c r="AG254" s="152"/>
      <c r="AH254" s="152"/>
      <c r="AI254" s="152"/>
      <c r="AJ254" s="152"/>
      <c r="AK254" s="152"/>
      <c r="AL254" s="152"/>
      <c r="AM254" s="152"/>
      <c r="AN254" s="152"/>
      <c r="AO254" s="152"/>
      <c r="AP254" s="152"/>
      <c r="AQ254" s="152"/>
      <c r="AR254" s="152"/>
      <c r="AS254" s="152"/>
      <c r="AT254" s="152"/>
      <c r="AU254" s="152"/>
      <c r="AV254" s="152"/>
      <c r="AW254" s="152"/>
      <c r="AX254" s="152"/>
      <c r="AY254" s="152"/>
      <c r="BC254" s="152"/>
      <c r="BF254" s="152"/>
      <c r="BG254" s="152"/>
      <c r="BS254" s="152"/>
      <c r="BT254" s="152"/>
      <c r="BU254" s="152"/>
      <c r="BV254" s="152"/>
      <c r="BW254" s="152"/>
      <c r="BX254" s="152"/>
    </row>
    <row r="255" spans="12:76" s="174" customFormat="1" ht="12.75">
      <c r="L255" s="152"/>
      <c r="M255" s="152"/>
      <c r="N255" s="152"/>
      <c r="O255" s="152"/>
      <c r="P255" s="178"/>
      <c r="Q255" s="152"/>
      <c r="R255" s="178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52"/>
      <c r="AL255" s="152"/>
      <c r="AM255" s="152"/>
      <c r="AN255" s="152"/>
      <c r="AO255" s="152"/>
      <c r="AP255" s="152"/>
      <c r="AQ255" s="152"/>
      <c r="AR255" s="152"/>
      <c r="AS255" s="152"/>
      <c r="AT255" s="152"/>
      <c r="AU255" s="152"/>
      <c r="AV255" s="152"/>
      <c r="AW255" s="152"/>
      <c r="AX255" s="152"/>
      <c r="AY255" s="152"/>
      <c r="BC255" s="152"/>
      <c r="BF255" s="152"/>
      <c r="BG255" s="152"/>
      <c r="BS255" s="152"/>
      <c r="BT255" s="152"/>
      <c r="BU255" s="152"/>
      <c r="BV255" s="152"/>
      <c r="BW255" s="152"/>
      <c r="BX255" s="152"/>
    </row>
    <row r="256" spans="12:76" s="174" customFormat="1" ht="12.75">
      <c r="L256" s="152"/>
      <c r="M256" s="152"/>
      <c r="N256" s="152"/>
      <c r="O256" s="152"/>
      <c r="P256" s="178"/>
      <c r="Q256" s="152"/>
      <c r="R256" s="178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/>
      <c r="AH256" s="152"/>
      <c r="AI256" s="152"/>
      <c r="AJ256" s="152"/>
      <c r="AK256" s="152"/>
      <c r="AL256" s="152"/>
      <c r="AM256" s="152"/>
      <c r="AN256" s="152"/>
      <c r="AO256" s="152"/>
      <c r="AP256" s="152"/>
      <c r="AQ256" s="152"/>
      <c r="AR256" s="152"/>
      <c r="AS256" s="152"/>
      <c r="AT256" s="152"/>
      <c r="AU256" s="152"/>
      <c r="AV256" s="152"/>
      <c r="AW256" s="152"/>
      <c r="AX256" s="152"/>
      <c r="AY256" s="152"/>
      <c r="BC256" s="152"/>
      <c r="BF256" s="152"/>
      <c r="BG256" s="152"/>
      <c r="BS256" s="152"/>
      <c r="BT256" s="152"/>
      <c r="BU256" s="152"/>
      <c r="BV256" s="152"/>
      <c r="BW256" s="152"/>
      <c r="BX256" s="152"/>
    </row>
    <row r="257" spans="12:76" s="174" customFormat="1" ht="12.75">
      <c r="L257" s="152"/>
      <c r="M257" s="152"/>
      <c r="N257" s="152"/>
      <c r="O257" s="152"/>
      <c r="P257" s="178"/>
      <c r="Q257" s="152"/>
      <c r="R257" s="178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2"/>
      <c r="AE257" s="152"/>
      <c r="AF257" s="152"/>
      <c r="AG257" s="152"/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2"/>
      <c r="AV257" s="152"/>
      <c r="AW257" s="152"/>
      <c r="AX257" s="152"/>
      <c r="AY257" s="152"/>
      <c r="BC257" s="152"/>
      <c r="BF257" s="152"/>
      <c r="BG257" s="152"/>
      <c r="BS257" s="152"/>
      <c r="BT257" s="152"/>
      <c r="BU257" s="152"/>
      <c r="BV257" s="152"/>
      <c r="BW257" s="152"/>
      <c r="BX257" s="152"/>
    </row>
    <row r="258" spans="12:76" s="174" customFormat="1" ht="12.75">
      <c r="L258" s="152"/>
      <c r="M258" s="152"/>
      <c r="N258" s="152"/>
      <c r="O258" s="152"/>
      <c r="P258" s="178"/>
      <c r="Q258" s="152"/>
      <c r="R258" s="178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2"/>
      <c r="AX258" s="152"/>
      <c r="AY258" s="152"/>
      <c r="BC258" s="152"/>
      <c r="BF258" s="152"/>
      <c r="BG258" s="152"/>
      <c r="BS258" s="152"/>
      <c r="BT258" s="152"/>
      <c r="BU258" s="152"/>
      <c r="BV258" s="152"/>
      <c r="BW258" s="152"/>
      <c r="BX258" s="152"/>
    </row>
    <row r="259" spans="12:76" s="174" customFormat="1" ht="12.75">
      <c r="L259" s="152"/>
      <c r="M259" s="152"/>
      <c r="N259" s="152"/>
      <c r="O259" s="152"/>
      <c r="P259" s="178"/>
      <c r="Q259" s="152"/>
      <c r="R259" s="178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BC259" s="152"/>
      <c r="BF259" s="152"/>
      <c r="BG259" s="152"/>
      <c r="BS259" s="152"/>
      <c r="BT259" s="152"/>
      <c r="BU259" s="152"/>
      <c r="BV259" s="152"/>
      <c r="BW259" s="152"/>
      <c r="BX259" s="152"/>
    </row>
    <row r="260" spans="12:76" s="174" customFormat="1" ht="12.75">
      <c r="L260" s="152"/>
      <c r="M260" s="152"/>
      <c r="N260" s="152"/>
      <c r="O260" s="152"/>
      <c r="P260" s="178"/>
      <c r="Q260" s="152"/>
      <c r="R260" s="178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  <c r="AD260" s="152"/>
      <c r="AE260" s="152"/>
      <c r="AF260" s="152"/>
      <c r="AG260" s="152"/>
      <c r="AH260" s="152"/>
      <c r="AI260" s="152"/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2"/>
      <c r="AU260" s="152"/>
      <c r="AV260" s="152"/>
      <c r="AW260" s="152"/>
      <c r="AX260" s="152"/>
      <c r="AY260" s="152"/>
      <c r="BC260" s="152"/>
      <c r="BF260" s="152"/>
      <c r="BG260" s="152"/>
      <c r="BS260" s="152"/>
      <c r="BT260" s="152"/>
      <c r="BU260" s="152"/>
      <c r="BV260" s="152"/>
      <c r="BW260" s="152"/>
      <c r="BX260" s="152"/>
    </row>
    <row r="261" spans="12:76" s="174" customFormat="1" ht="12.75">
      <c r="L261" s="152"/>
      <c r="M261" s="152"/>
      <c r="N261" s="152"/>
      <c r="O261" s="152"/>
      <c r="P261" s="178"/>
      <c r="Q261" s="152"/>
      <c r="R261" s="178"/>
      <c r="S261" s="152"/>
      <c r="T261" s="152"/>
      <c r="U261" s="152"/>
      <c r="V261" s="152"/>
      <c r="W261" s="152"/>
      <c r="X261" s="152"/>
      <c r="Y261" s="152"/>
      <c r="Z261" s="152"/>
      <c r="AA261" s="152"/>
      <c r="AB261" s="152"/>
      <c r="AC261" s="152"/>
      <c r="AD261" s="152"/>
      <c r="AE261" s="15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2"/>
      <c r="AX261" s="152"/>
      <c r="AY261" s="152"/>
      <c r="BC261" s="152"/>
      <c r="BF261" s="152"/>
      <c r="BG261" s="152"/>
      <c r="BS261" s="152"/>
      <c r="BT261" s="152"/>
      <c r="BU261" s="152"/>
      <c r="BV261" s="152"/>
      <c r="BW261" s="152"/>
      <c r="BX261" s="152"/>
    </row>
    <row r="262" spans="12:76" s="174" customFormat="1" ht="12.75">
      <c r="L262" s="152"/>
      <c r="M262" s="152"/>
      <c r="N262" s="152"/>
      <c r="O262" s="152"/>
      <c r="P262" s="178"/>
      <c r="Q262" s="152"/>
      <c r="R262" s="178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BC262" s="152"/>
      <c r="BF262" s="152"/>
      <c r="BG262" s="152"/>
      <c r="BS262" s="152"/>
      <c r="BT262" s="152"/>
      <c r="BU262" s="152"/>
      <c r="BV262" s="152"/>
      <c r="BW262" s="152"/>
      <c r="BX262" s="152"/>
    </row>
    <row r="263" spans="12:76" s="174" customFormat="1" ht="12.75">
      <c r="L263" s="152"/>
      <c r="M263" s="152"/>
      <c r="N263" s="152"/>
      <c r="O263" s="152"/>
      <c r="P263" s="178"/>
      <c r="Q263" s="152"/>
      <c r="R263" s="178"/>
      <c r="S263" s="152"/>
      <c r="T263" s="152"/>
      <c r="U263" s="152"/>
      <c r="V263" s="152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/>
      <c r="AH263" s="152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2"/>
      <c r="AV263" s="152"/>
      <c r="AW263" s="152"/>
      <c r="AX263" s="152"/>
      <c r="AY263" s="152"/>
      <c r="BC263" s="152"/>
      <c r="BF263" s="152"/>
      <c r="BG263" s="152"/>
      <c r="BS263" s="152"/>
      <c r="BT263" s="152"/>
      <c r="BU263" s="152"/>
      <c r="BV263" s="152"/>
      <c r="BW263" s="152"/>
      <c r="BX263" s="152"/>
    </row>
    <row r="264" spans="12:76" s="174" customFormat="1" ht="12.75">
      <c r="L264" s="152"/>
      <c r="M264" s="152"/>
      <c r="N264" s="152"/>
      <c r="O264" s="152"/>
      <c r="P264" s="178"/>
      <c r="Q264" s="152"/>
      <c r="R264" s="178"/>
      <c r="S264" s="152"/>
      <c r="T264" s="152"/>
      <c r="U264" s="152"/>
      <c r="V264" s="152"/>
      <c r="W264" s="152"/>
      <c r="X264" s="152"/>
      <c r="Y264" s="152"/>
      <c r="Z264" s="152"/>
      <c r="AA264" s="152"/>
      <c r="AB264" s="152"/>
      <c r="AC264" s="152"/>
      <c r="AD264" s="152"/>
      <c r="AE264" s="152"/>
      <c r="AF264" s="152"/>
      <c r="AG264" s="152"/>
      <c r="AH264" s="152"/>
      <c r="AI264" s="152"/>
      <c r="AJ264" s="152"/>
      <c r="AK264" s="152"/>
      <c r="AL264" s="152"/>
      <c r="AM264" s="152"/>
      <c r="AN264" s="152"/>
      <c r="AO264" s="152"/>
      <c r="AP264" s="152"/>
      <c r="AQ264" s="152"/>
      <c r="AR264" s="152"/>
      <c r="AS264" s="152"/>
      <c r="AT264" s="152"/>
      <c r="AU264" s="152"/>
      <c r="AV264" s="152"/>
      <c r="AW264" s="152"/>
      <c r="AX264" s="152"/>
      <c r="AY264" s="152"/>
      <c r="BC264" s="152"/>
      <c r="BF264" s="152"/>
      <c r="BG264" s="152"/>
      <c r="BS264" s="152"/>
      <c r="BT264" s="152"/>
      <c r="BU264" s="152"/>
      <c r="BV264" s="152"/>
      <c r="BW264" s="152"/>
      <c r="BX264" s="152"/>
    </row>
    <row r="265" spans="12:76" s="174" customFormat="1" ht="12.75">
      <c r="L265" s="152"/>
      <c r="M265" s="152"/>
      <c r="N265" s="152"/>
      <c r="O265" s="152"/>
      <c r="P265" s="178"/>
      <c r="Q265" s="152"/>
      <c r="R265" s="178"/>
      <c r="S265" s="152"/>
      <c r="T265" s="152"/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2"/>
      <c r="AE265" s="152"/>
      <c r="AF265" s="152"/>
      <c r="AG265" s="152"/>
      <c r="AH265" s="152"/>
      <c r="AI265" s="152"/>
      <c r="AJ265" s="152"/>
      <c r="AK265" s="152"/>
      <c r="AL265" s="152"/>
      <c r="AM265" s="152"/>
      <c r="AN265" s="152"/>
      <c r="AO265" s="152"/>
      <c r="AP265" s="152"/>
      <c r="AQ265" s="152"/>
      <c r="AR265" s="152"/>
      <c r="AS265" s="152"/>
      <c r="AT265" s="152"/>
      <c r="AU265" s="152"/>
      <c r="AV265" s="152"/>
      <c r="AW265" s="152"/>
      <c r="AX265" s="152"/>
      <c r="AY265" s="152"/>
      <c r="BC265" s="152"/>
      <c r="BF265" s="152"/>
      <c r="BG265" s="152"/>
      <c r="BS265" s="152"/>
      <c r="BT265" s="152"/>
      <c r="BU265" s="152"/>
      <c r="BV265" s="152"/>
      <c r="BW265" s="152"/>
      <c r="BX265" s="152"/>
    </row>
    <row r="266" spans="12:76" s="174" customFormat="1" ht="12.75">
      <c r="L266" s="152"/>
      <c r="M266" s="152"/>
      <c r="N266" s="152"/>
      <c r="O266" s="152"/>
      <c r="P266" s="178"/>
      <c r="Q266" s="152"/>
      <c r="R266" s="178"/>
      <c r="S266" s="152"/>
      <c r="T266" s="152"/>
      <c r="U266" s="152"/>
      <c r="V266" s="152"/>
      <c r="W266" s="152"/>
      <c r="X266" s="152"/>
      <c r="Y266" s="152"/>
      <c r="Z266" s="152"/>
      <c r="AA266" s="152"/>
      <c r="AB266" s="152"/>
      <c r="AC266" s="152"/>
      <c r="AD266" s="152"/>
      <c r="AE266" s="152"/>
      <c r="AF266" s="152"/>
      <c r="AG266" s="152"/>
      <c r="AH266" s="152"/>
      <c r="AI266" s="152"/>
      <c r="AJ266" s="152"/>
      <c r="AK266" s="152"/>
      <c r="AL266" s="152"/>
      <c r="AM266" s="152"/>
      <c r="AN266" s="152"/>
      <c r="AO266" s="152"/>
      <c r="AP266" s="152"/>
      <c r="AQ266" s="152"/>
      <c r="AR266" s="152"/>
      <c r="AS266" s="152"/>
      <c r="AT266" s="152"/>
      <c r="AU266" s="152"/>
      <c r="AV266" s="152"/>
      <c r="AW266" s="152"/>
      <c r="AX266" s="152"/>
      <c r="AY266" s="152"/>
      <c r="BC266" s="152"/>
      <c r="BF266" s="152"/>
      <c r="BG266" s="152"/>
      <c r="BS266" s="152"/>
      <c r="BT266" s="152"/>
      <c r="BU266" s="152"/>
      <c r="BV266" s="152"/>
      <c r="BW266" s="152"/>
      <c r="BX266" s="152"/>
    </row>
    <row r="267" spans="12:76" s="174" customFormat="1" ht="12.75">
      <c r="L267" s="152"/>
      <c r="M267" s="152"/>
      <c r="N267" s="152"/>
      <c r="O267" s="152"/>
      <c r="P267" s="178"/>
      <c r="Q267" s="152"/>
      <c r="R267" s="178"/>
      <c r="S267" s="152"/>
      <c r="T267" s="152"/>
      <c r="U267" s="152"/>
      <c r="V267" s="152"/>
      <c r="W267" s="152"/>
      <c r="X267" s="152"/>
      <c r="Y267" s="152"/>
      <c r="Z267" s="152"/>
      <c r="AA267" s="152"/>
      <c r="AB267" s="152"/>
      <c r="AC267" s="152"/>
      <c r="AD267" s="152"/>
      <c r="AE267" s="152"/>
      <c r="AF267" s="152"/>
      <c r="AG267" s="152"/>
      <c r="AH267" s="152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2"/>
      <c r="AV267" s="152"/>
      <c r="AW267" s="152"/>
      <c r="AX267" s="152"/>
      <c r="AY267" s="152"/>
      <c r="BC267" s="152"/>
      <c r="BF267" s="152"/>
      <c r="BG267" s="152"/>
      <c r="BS267" s="152"/>
      <c r="BT267" s="152"/>
      <c r="BU267" s="152"/>
      <c r="BV267" s="152"/>
      <c r="BW267" s="152"/>
      <c r="BX267" s="152"/>
    </row>
    <row r="268" spans="12:76" s="174" customFormat="1" ht="12.75">
      <c r="L268" s="152"/>
      <c r="M268" s="152"/>
      <c r="N268" s="152"/>
      <c r="O268" s="152"/>
      <c r="P268" s="178"/>
      <c r="Q268" s="152"/>
      <c r="R268" s="178"/>
      <c r="S268" s="152"/>
      <c r="T268" s="152"/>
      <c r="U268" s="152"/>
      <c r="V268" s="152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2"/>
      <c r="AR268" s="152"/>
      <c r="AS268" s="152"/>
      <c r="AT268" s="152"/>
      <c r="AU268" s="152"/>
      <c r="AV268" s="152"/>
      <c r="AW268" s="152"/>
      <c r="AX268" s="152"/>
      <c r="AY268" s="152"/>
      <c r="BC268" s="152"/>
      <c r="BF268" s="152"/>
      <c r="BG268" s="152"/>
      <c r="BS268" s="152"/>
      <c r="BT268" s="152"/>
      <c r="BU268" s="152"/>
      <c r="BV268" s="152"/>
      <c r="BW268" s="152"/>
      <c r="BX268" s="152"/>
    </row>
    <row r="269" spans="12:76" s="174" customFormat="1" ht="12.75">
      <c r="L269" s="152"/>
      <c r="M269" s="152"/>
      <c r="N269" s="152"/>
      <c r="O269" s="152"/>
      <c r="P269" s="178"/>
      <c r="Q269" s="152"/>
      <c r="R269" s="178"/>
      <c r="S269" s="152"/>
      <c r="T269" s="152"/>
      <c r="U269" s="152"/>
      <c r="V269" s="152"/>
      <c r="W269" s="152"/>
      <c r="X269" s="152"/>
      <c r="Y269" s="152"/>
      <c r="Z269" s="152"/>
      <c r="AA269" s="152"/>
      <c r="AB269" s="152"/>
      <c r="AC269" s="152"/>
      <c r="AD269" s="152"/>
      <c r="AE269" s="152"/>
      <c r="AF269" s="152"/>
      <c r="AG269" s="152"/>
      <c r="AH269" s="152"/>
      <c r="AI269" s="152"/>
      <c r="AJ269" s="152"/>
      <c r="AK269" s="152"/>
      <c r="AL269" s="152"/>
      <c r="AM269" s="152"/>
      <c r="AN269" s="152"/>
      <c r="AO269" s="152"/>
      <c r="AP269" s="152"/>
      <c r="AQ269" s="152"/>
      <c r="AR269" s="152"/>
      <c r="AS269" s="152"/>
      <c r="AT269" s="152"/>
      <c r="AU269" s="152"/>
      <c r="AV269" s="152"/>
      <c r="AW269" s="152"/>
      <c r="AX269" s="152"/>
      <c r="AY269" s="152"/>
      <c r="BC269" s="152"/>
      <c r="BF269" s="152"/>
      <c r="BG269" s="152"/>
      <c r="BS269" s="152"/>
      <c r="BT269" s="152"/>
      <c r="BU269" s="152"/>
      <c r="BV269" s="152"/>
      <c r="BW269" s="152"/>
      <c r="BX269" s="152"/>
    </row>
    <row r="270" spans="12:76" s="174" customFormat="1" ht="12.75">
      <c r="L270" s="152"/>
      <c r="M270" s="152"/>
      <c r="N270" s="152"/>
      <c r="O270" s="152"/>
      <c r="P270" s="178"/>
      <c r="Q270" s="152"/>
      <c r="R270" s="178"/>
      <c r="S270" s="152"/>
      <c r="T270" s="152"/>
      <c r="U270" s="152"/>
      <c r="V270" s="152"/>
      <c r="W270" s="152"/>
      <c r="X270" s="152"/>
      <c r="Y270" s="152"/>
      <c r="Z270" s="152"/>
      <c r="AA270" s="152"/>
      <c r="AB270" s="152"/>
      <c r="AC270" s="152"/>
      <c r="AD270" s="152"/>
      <c r="AE270" s="152"/>
      <c r="AF270" s="152"/>
      <c r="AG270" s="152"/>
      <c r="AH270" s="152"/>
      <c r="AI270" s="152"/>
      <c r="AJ270" s="152"/>
      <c r="AK270" s="152"/>
      <c r="AL270" s="152"/>
      <c r="AM270" s="152"/>
      <c r="AN270" s="152"/>
      <c r="AO270" s="152"/>
      <c r="AP270" s="152"/>
      <c r="AQ270" s="152"/>
      <c r="AR270" s="152"/>
      <c r="AS270" s="152"/>
      <c r="AT270" s="152"/>
      <c r="AU270" s="152"/>
      <c r="AV270" s="152"/>
      <c r="AW270" s="152"/>
      <c r="AX270" s="152"/>
      <c r="AY270" s="152"/>
      <c r="BC270" s="152"/>
      <c r="BF270" s="152"/>
      <c r="BG270" s="152"/>
      <c r="BS270" s="152"/>
      <c r="BT270" s="152"/>
      <c r="BU270" s="152"/>
      <c r="BV270" s="152"/>
      <c r="BW270" s="152"/>
      <c r="BX270" s="152"/>
    </row>
    <row r="271" spans="12:76" s="174" customFormat="1" ht="12.75">
      <c r="L271" s="152"/>
      <c r="M271" s="152"/>
      <c r="N271" s="152"/>
      <c r="O271" s="152"/>
      <c r="P271" s="178"/>
      <c r="Q271" s="152"/>
      <c r="R271" s="178"/>
      <c r="S271" s="152"/>
      <c r="T271" s="152"/>
      <c r="U271" s="152"/>
      <c r="V271" s="152"/>
      <c r="W271" s="152"/>
      <c r="X271" s="152"/>
      <c r="Y271" s="152"/>
      <c r="Z271" s="152"/>
      <c r="AA271" s="152"/>
      <c r="AB271" s="152"/>
      <c r="AC271" s="152"/>
      <c r="AD271" s="152"/>
      <c r="AE271" s="152"/>
      <c r="AF271" s="152"/>
      <c r="AG271" s="152"/>
      <c r="AH271" s="152"/>
      <c r="AI271" s="152"/>
      <c r="AJ271" s="152"/>
      <c r="AK271" s="152"/>
      <c r="AL271" s="152"/>
      <c r="AM271" s="152"/>
      <c r="AN271" s="152"/>
      <c r="AO271" s="152"/>
      <c r="AP271" s="152"/>
      <c r="AQ271" s="152"/>
      <c r="AR271" s="152"/>
      <c r="AS271" s="152"/>
      <c r="AT271" s="152"/>
      <c r="AU271" s="152"/>
      <c r="AV271" s="152"/>
      <c r="AW271" s="152"/>
      <c r="AX271" s="152"/>
      <c r="AY271" s="152"/>
      <c r="BC271" s="152"/>
      <c r="BF271" s="152"/>
      <c r="BG271" s="152"/>
      <c r="BS271" s="152"/>
      <c r="BT271" s="152"/>
      <c r="BU271" s="152"/>
      <c r="BV271" s="152"/>
      <c r="BW271" s="152"/>
      <c r="BX271" s="152"/>
    </row>
    <row r="272" spans="12:76" s="174" customFormat="1" ht="12.75">
      <c r="L272" s="152"/>
      <c r="M272" s="152"/>
      <c r="N272" s="152"/>
      <c r="O272" s="152"/>
      <c r="P272" s="178"/>
      <c r="Q272" s="152"/>
      <c r="R272" s="178"/>
      <c r="S272" s="152"/>
      <c r="T272" s="152"/>
      <c r="U272" s="152"/>
      <c r="V272" s="152"/>
      <c r="W272" s="152"/>
      <c r="X272" s="152"/>
      <c r="Y272" s="152"/>
      <c r="Z272" s="152"/>
      <c r="AA272" s="152"/>
      <c r="AB272" s="152"/>
      <c r="AC272" s="152"/>
      <c r="AD272" s="152"/>
      <c r="AE272" s="152"/>
      <c r="AF272" s="152"/>
      <c r="AG272" s="152"/>
      <c r="AH272" s="152"/>
      <c r="AI272" s="152"/>
      <c r="AJ272" s="152"/>
      <c r="AK272" s="152"/>
      <c r="AL272" s="152"/>
      <c r="AM272" s="152"/>
      <c r="AN272" s="152"/>
      <c r="AO272" s="152"/>
      <c r="AP272" s="152"/>
      <c r="AQ272" s="152"/>
      <c r="AR272" s="152"/>
      <c r="AS272" s="152"/>
      <c r="AT272" s="152"/>
      <c r="AU272" s="152"/>
      <c r="AV272" s="152"/>
      <c r="AW272" s="152"/>
      <c r="AX272" s="152"/>
      <c r="AY272" s="152"/>
      <c r="BC272" s="152"/>
      <c r="BF272" s="152"/>
      <c r="BG272" s="152"/>
      <c r="BS272" s="152"/>
      <c r="BT272" s="152"/>
      <c r="BU272" s="152"/>
      <c r="BV272" s="152"/>
      <c r="BW272" s="152"/>
      <c r="BX272" s="152"/>
    </row>
    <row r="273" spans="12:76" s="174" customFormat="1" ht="12.75">
      <c r="L273" s="152"/>
      <c r="M273" s="152"/>
      <c r="N273" s="152"/>
      <c r="O273" s="152"/>
      <c r="P273" s="178"/>
      <c r="Q273" s="152"/>
      <c r="R273" s="178"/>
      <c r="S273" s="152"/>
      <c r="T273" s="152"/>
      <c r="U273" s="152"/>
      <c r="V273" s="152"/>
      <c r="W273" s="152"/>
      <c r="X273" s="152"/>
      <c r="Y273" s="152"/>
      <c r="Z273" s="152"/>
      <c r="AA273" s="152"/>
      <c r="AB273" s="152"/>
      <c r="AC273" s="152"/>
      <c r="AD273" s="152"/>
      <c r="AE273" s="152"/>
      <c r="AF273" s="152"/>
      <c r="AG273" s="152"/>
      <c r="AH273" s="152"/>
      <c r="AI273" s="152"/>
      <c r="AJ273" s="152"/>
      <c r="AK273" s="152"/>
      <c r="AL273" s="152"/>
      <c r="AM273" s="152"/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2"/>
      <c r="AX273" s="152"/>
      <c r="AY273" s="152"/>
      <c r="BC273" s="152"/>
      <c r="BF273" s="152"/>
      <c r="BG273" s="152"/>
      <c r="BS273" s="152"/>
      <c r="BT273" s="152"/>
      <c r="BU273" s="152"/>
      <c r="BV273" s="152"/>
      <c r="BW273" s="152"/>
      <c r="BX273" s="152"/>
    </row>
    <row r="274" spans="12:76" s="174" customFormat="1" ht="12.75">
      <c r="L274" s="152"/>
      <c r="M274" s="152"/>
      <c r="N274" s="152"/>
      <c r="O274" s="152"/>
      <c r="P274" s="178"/>
      <c r="Q274" s="152"/>
      <c r="R274" s="178"/>
      <c r="S274" s="152"/>
      <c r="T274" s="152"/>
      <c r="U274" s="152"/>
      <c r="V274" s="152"/>
      <c r="W274" s="152"/>
      <c r="X274" s="152"/>
      <c r="Y274" s="152"/>
      <c r="Z274" s="152"/>
      <c r="AA274" s="152"/>
      <c r="AB274" s="152"/>
      <c r="AC274" s="152"/>
      <c r="AD274" s="152"/>
      <c r="AE274" s="152"/>
      <c r="AF274" s="152"/>
      <c r="AG274" s="152"/>
      <c r="AH274" s="152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2"/>
      <c r="AV274" s="152"/>
      <c r="AW274" s="152"/>
      <c r="AX274" s="152"/>
      <c r="AY274" s="152"/>
      <c r="BC274" s="152"/>
      <c r="BF274" s="152"/>
      <c r="BG274" s="152"/>
      <c r="BS274" s="152"/>
      <c r="BT274" s="152"/>
      <c r="BU274" s="152"/>
      <c r="BV274" s="152"/>
      <c r="BW274" s="152"/>
      <c r="BX274" s="152"/>
    </row>
    <row r="275" spans="12:76" s="174" customFormat="1" ht="12.75">
      <c r="L275" s="152"/>
      <c r="M275" s="152"/>
      <c r="N275" s="152"/>
      <c r="O275" s="152"/>
      <c r="P275" s="178"/>
      <c r="Q275" s="152"/>
      <c r="R275" s="178"/>
      <c r="S275" s="152"/>
      <c r="T275" s="152"/>
      <c r="U275" s="152"/>
      <c r="V275" s="152"/>
      <c r="W275" s="152"/>
      <c r="X275" s="152"/>
      <c r="Y275" s="152"/>
      <c r="Z275" s="152"/>
      <c r="AA275" s="152"/>
      <c r="AB275" s="152"/>
      <c r="AC275" s="152"/>
      <c r="AD275" s="152"/>
      <c r="AE275" s="152"/>
      <c r="AF275" s="152"/>
      <c r="AG275" s="152"/>
      <c r="AH275" s="152"/>
      <c r="AI275" s="152"/>
      <c r="AJ275" s="152"/>
      <c r="AK275" s="152"/>
      <c r="AL275" s="152"/>
      <c r="AM275" s="152"/>
      <c r="AN275" s="152"/>
      <c r="AO275" s="152"/>
      <c r="AP275" s="152"/>
      <c r="AQ275" s="152"/>
      <c r="AR275" s="152"/>
      <c r="AS275" s="152"/>
      <c r="AT275" s="152"/>
      <c r="AU275" s="152"/>
      <c r="AV275" s="152"/>
      <c r="AW275" s="152"/>
      <c r="AX275" s="152"/>
      <c r="AY275" s="152"/>
      <c r="BC275" s="152"/>
      <c r="BF275" s="152"/>
      <c r="BG275" s="152"/>
      <c r="BS275" s="152"/>
      <c r="BT275" s="152"/>
      <c r="BU275" s="152"/>
      <c r="BV275" s="152"/>
      <c r="BW275" s="152"/>
      <c r="BX275" s="152"/>
    </row>
    <row r="276" spans="12:76" s="174" customFormat="1" ht="12.75">
      <c r="L276" s="152"/>
      <c r="M276" s="152"/>
      <c r="N276" s="152"/>
      <c r="O276" s="152"/>
      <c r="P276" s="178"/>
      <c r="Q276" s="152"/>
      <c r="R276" s="178"/>
      <c r="S276" s="152"/>
      <c r="T276" s="152"/>
      <c r="U276" s="152"/>
      <c r="V276" s="152"/>
      <c r="W276" s="152"/>
      <c r="X276" s="152"/>
      <c r="Y276" s="152"/>
      <c r="Z276" s="152"/>
      <c r="AA276" s="152"/>
      <c r="AB276" s="152"/>
      <c r="AC276" s="152"/>
      <c r="AD276" s="152"/>
      <c r="AE276" s="152"/>
      <c r="AF276" s="152"/>
      <c r="AG276" s="152"/>
      <c r="AH276" s="152"/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2"/>
      <c r="AT276" s="152"/>
      <c r="AU276" s="152"/>
      <c r="AV276" s="152"/>
      <c r="AW276" s="152"/>
      <c r="AX276" s="152"/>
      <c r="AY276" s="152"/>
      <c r="BC276" s="152"/>
      <c r="BF276" s="152"/>
      <c r="BG276" s="152"/>
      <c r="BS276" s="152"/>
      <c r="BT276" s="152"/>
      <c r="BU276" s="152"/>
      <c r="BV276" s="152"/>
      <c r="BW276" s="152"/>
      <c r="BX276" s="152"/>
    </row>
    <row r="277" spans="12:76" s="174" customFormat="1" ht="12.75">
      <c r="L277" s="152"/>
      <c r="M277" s="152"/>
      <c r="N277" s="152"/>
      <c r="O277" s="152"/>
      <c r="P277" s="178"/>
      <c r="Q277" s="152"/>
      <c r="R277" s="178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52"/>
      <c r="AC277" s="152"/>
      <c r="AD277" s="152"/>
      <c r="AE277" s="152"/>
      <c r="AF277" s="152"/>
      <c r="AG277" s="152"/>
      <c r="AH277" s="152"/>
      <c r="AI277" s="152"/>
      <c r="AJ277" s="152"/>
      <c r="AK277" s="152"/>
      <c r="AL277" s="152"/>
      <c r="AM277" s="152"/>
      <c r="AN277" s="152"/>
      <c r="AO277" s="152"/>
      <c r="AP277" s="152"/>
      <c r="AQ277" s="152"/>
      <c r="AR277" s="152"/>
      <c r="AS277" s="152"/>
      <c r="AT277" s="152"/>
      <c r="AU277" s="152"/>
      <c r="AV277" s="152"/>
      <c r="AW277" s="152"/>
      <c r="AX277" s="152"/>
      <c r="AY277" s="152"/>
      <c r="BC277" s="152"/>
      <c r="BF277" s="152"/>
      <c r="BG277" s="152"/>
      <c r="BS277" s="152"/>
      <c r="BT277" s="152"/>
      <c r="BU277" s="152"/>
      <c r="BV277" s="152"/>
      <c r="BW277" s="152"/>
      <c r="BX277" s="152"/>
    </row>
    <row r="278" spans="12:76" s="174" customFormat="1" ht="12.75">
      <c r="L278" s="152"/>
      <c r="M278" s="152"/>
      <c r="N278" s="152"/>
      <c r="O278" s="152"/>
      <c r="P278" s="178"/>
      <c r="Q278" s="152"/>
      <c r="R278" s="178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2"/>
      <c r="AT278" s="152"/>
      <c r="AU278" s="152"/>
      <c r="AV278" s="152"/>
      <c r="AW278" s="152"/>
      <c r="AX278" s="152"/>
      <c r="AY278" s="152"/>
      <c r="BC278" s="152"/>
      <c r="BF278" s="152"/>
      <c r="BG278" s="152"/>
      <c r="BS278" s="152"/>
      <c r="BT278" s="152"/>
      <c r="BU278" s="152"/>
      <c r="BV278" s="152"/>
      <c r="BW278" s="152"/>
      <c r="BX278" s="152"/>
    </row>
    <row r="279" spans="12:76" s="174" customFormat="1" ht="12.75">
      <c r="L279" s="152"/>
      <c r="M279" s="152"/>
      <c r="N279" s="152"/>
      <c r="O279" s="152"/>
      <c r="P279" s="178"/>
      <c r="Q279" s="152"/>
      <c r="R279" s="178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2"/>
      <c r="AT279" s="152"/>
      <c r="AU279" s="152"/>
      <c r="AV279" s="152"/>
      <c r="AW279" s="152"/>
      <c r="AX279" s="152"/>
      <c r="AY279" s="152"/>
      <c r="BC279" s="152"/>
      <c r="BF279" s="152"/>
      <c r="BG279" s="152"/>
      <c r="BS279" s="152"/>
      <c r="BT279" s="152"/>
      <c r="BU279" s="152"/>
      <c r="BV279" s="152"/>
      <c r="BW279" s="152"/>
      <c r="BX279" s="152"/>
    </row>
    <row r="280" spans="12:76" s="174" customFormat="1" ht="12.75">
      <c r="L280" s="152"/>
      <c r="M280" s="152"/>
      <c r="N280" s="152"/>
      <c r="O280" s="152"/>
      <c r="P280" s="178"/>
      <c r="Q280" s="152"/>
      <c r="R280" s="178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152"/>
      <c r="AT280" s="152"/>
      <c r="AU280" s="152"/>
      <c r="AV280" s="152"/>
      <c r="AW280" s="152"/>
      <c r="AX280" s="152"/>
      <c r="AY280" s="152"/>
      <c r="BC280" s="152"/>
      <c r="BF280" s="152"/>
      <c r="BG280" s="152"/>
      <c r="BS280" s="152"/>
      <c r="BT280" s="152"/>
      <c r="BU280" s="152"/>
      <c r="BV280" s="152"/>
      <c r="BW280" s="152"/>
      <c r="BX280" s="152"/>
    </row>
    <row r="281" spans="12:76" s="174" customFormat="1" ht="12.75">
      <c r="L281" s="152"/>
      <c r="M281" s="152"/>
      <c r="N281" s="152"/>
      <c r="O281" s="152"/>
      <c r="P281" s="178"/>
      <c r="Q281" s="152"/>
      <c r="R281" s="178"/>
      <c r="S281" s="152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2"/>
      <c r="AG281" s="152"/>
      <c r="AH281" s="152"/>
      <c r="AI281" s="152"/>
      <c r="AJ281" s="152"/>
      <c r="AK281" s="152"/>
      <c r="AL281" s="152"/>
      <c r="AM281" s="152"/>
      <c r="AN281" s="152"/>
      <c r="AO281" s="152"/>
      <c r="AP281" s="152"/>
      <c r="AQ281" s="152"/>
      <c r="AR281" s="152"/>
      <c r="AS281" s="152"/>
      <c r="AT281" s="152"/>
      <c r="AU281" s="152"/>
      <c r="AV281" s="152"/>
      <c r="AW281" s="152"/>
      <c r="AX281" s="152"/>
      <c r="AY281" s="152"/>
      <c r="BC281" s="152"/>
      <c r="BF281" s="152"/>
      <c r="BG281" s="152"/>
      <c r="BS281" s="152"/>
      <c r="BT281" s="152"/>
      <c r="BU281" s="152"/>
      <c r="BV281" s="152"/>
      <c r="BW281" s="152"/>
      <c r="BX281" s="152"/>
    </row>
    <row r="282" spans="12:76" s="174" customFormat="1" ht="12.75">
      <c r="L282" s="152"/>
      <c r="M282" s="152"/>
      <c r="N282" s="152"/>
      <c r="O282" s="152"/>
      <c r="P282" s="178"/>
      <c r="Q282" s="152"/>
      <c r="R282" s="178"/>
      <c r="S282" s="152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  <c r="AH282" s="152"/>
      <c r="AI282" s="152"/>
      <c r="AJ282" s="152"/>
      <c r="AK282" s="152"/>
      <c r="AL282" s="152"/>
      <c r="AM282" s="152"/>
      <c r="AN282" s="152"/>
      <c r="AO282" s="152"/>
      <c r="AP282" s="152"/>
      <c r="AQ282" s="152"/>
      <c r="AR282" s="152"/>
      <c r="AS282" s="152"/>
      <c r="AT282" s="152"/>
      <c r="AU282" s="152"/>
      <c r="AV282" s="152"/>
      <c r="AW282" s="152"/>
      <c r="AX282" s="152"/>
      <c r="AY282" s="152"/>
      <c r="BC282" s="152"/>
      <c r="BF282" s="152"/>
      <c r="BG282" s="152"/>
      <c r="BS282" s="152"/>
      <c r="BT282" s="152"/>
      <c r="BU282" s="152"/>
      <c r="BV282" s="152"/>
      <c r="BW282" s="152"/>
      <c r="BX282" s="152"/>
    </row>
    <row r="283" spans="12:76" s="174" customFormat="1" ht="12.75">
      <c r="L283" s="152"/>
      <c r="M283" s="152"/>
      <c r="N283" s="152"/>
      <c r="O283" s="152"/>
      <c r="P283" s="178"/>
      <c r="Q283" s="152"/>
      <c r="R283" s="178"/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152"/>
      <c r="AV283" s="152"/>
      <c r="AW283" s="152"/>
      <c r="AX283" s="152"/>
      <c r="AY283" s="152"/>
      <c r="BC283" s="152"/>
      <c r="BF283" s="152"/>
      <c r="BG283" s="152"/>
      <c r="BS283" s="152"/>
      <c r="BT283" s="152"/>
      <c r="BU283" s="152"/>
      <c r="BV283" s="152"/>
      <c r="BW283" s="152"/>
      <c r="BX283" s="152"/>
    </row>
    <row r="284" spans="12:76" s="174" customFormat="1" ht="12.75">
      <c r="L284" s="152"/>
      <c r="M284" s="152"/>
      <c r="N284" s="152"/>
      <c r="O284" s="152"/>
      <c r="P284" s="178"/>
      <c r="Q284" s="152"/>
      <c r="R284" s="178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  <c r="AH284" s="152"/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2"/>
      <c r="AU284" s="152"/>
      <c r="AV284" s="152"/>
      <c r="AW284" s="152"/>
      <c r="AX284" s="152"/>
      <c r="AY284" s="152"/>
      <c r="BC284" s="152"/>
      <c r="BF284" s="152"/>
      <c r="BG284" s="152"/>
      <c r="BS284" s="152"/>
      <c r="BT284" s="152"/>
      <c r="BU284" s="152"/>
      <c r="BV284" s="152"/>
      <c r="BW284" s="152"/>
      <c r="BX284" s="152"/>
    </row>
    <row r="285" spans="12:76" s="174" customFormat="1" ht="12.75">
      <c r="L285" s="152"/>
      <c r="M285" s="152"/>
      <c r="N285" s="152"/>
      <c r="O285" s="152"/>
      <c r="P285" s="178"/>
      <c r="Q285" s="152"/>
      <c r="R285" s="178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/>
      <c r="AH285" s="152"/>
      <c r="AI285" s="152"/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2"/>
      <c r="AT285" s="152"/>
      <c r="AU285" s="152"/>
      <c r="AV285" s="152"/>
      <c r="AW285" s="152"/>
      <c r="AX285" s="152"/>
      <c r="AY285" s="152"/>
      <c r="BC285" s="152"/>
      <c r="BF285" s="152"/>
      <c r="BG285" s="152"/>
      <c r="BS285" s="152"/>
      <c r="BT285" s="152"/>
      <c r="BU285" s="152"/>
      <c r="BV285" s="152"/>
      <c r="BW285" s="152"/>
      <c r="BX285" s="152"/>
    </row>
    <row r="286" spans="12:76" s="174" customFormat="1" ht="12.75">
      <c r="L286" s="152"/>
      <c r="M286" s="152"/>
      <c r="N286" s="152"/>
      <c r="O286" s="152"/>
      <c r="P286" s="178"/>
      <c r="Q286" s="152"/>
      <c r="R286" s="178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/>
      <c r="AH286" s="152"/>
      <c r="AI286" s="152"/>
      <c r="AJ286" s="152"/>
      <c r="AK286" s="152"/>
      <c r="AL286" s="152"/>
      <c r="AM286" s="152"/>
      <c r="AN286" s="152"/>
      <c r="AO286" s="152"/>
      <c r="AP286" s="152"/>
      <c r="AQ286" s="152"/>
      <c r="AR286" s="152"/>
      <c r="AS286" s="152"/>
      <c r="AT286" s="152"/>
      <c r="AU286" s="152"/>
      <c r="AV286" s="152"/>
      <c r="AW286" s="152"/>
      <c r="AX286" s="152"/>
      <c r="AY286" s="152"/>
      <c r="BC286" s="152"/>
      <c r="BF286" s="152"/>
      <c r="BG286" s="152"/>
      <c r="BS286" s="152"/>
      <c r="BT286" s="152"/>
      <c r="BU286" s="152"/>
      <c r="BV286" s="152"/>
      <c r="BW286" s="152"/>
      <c r="BX286" s="152"/>
    </row>
    <row r="287" spans="12:76" s="174" customFormat="1" ht="12.75">
      <c r="L287" s="152"/>
      <c r="M287" s="152"/>
      <c r="N287" s="152"/>
      <c r="O287" s="152"/>
      <c r="P287" s="178"/>
      <c r="Q287" s="152"/>
      <c r="R287" s="178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2"/>
      <c r="AE287" s="152"/>
      <c r="AF287" s="152"/>
      <c r="AG287" s="152"/>
      <c r="AH287" s="152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152"/>
      <c r="AV287" s="152"/>
      <c r="AW287" s="152"/>
      <c r="AX287" s="152"/>
      <c r="AY287" s="152"/>
      <c r="BC287" s="152"/>
      <c r="BF287" s="152"/>
      <c r="BG287" s="152"/>
      <c r="BS287" s="152"/>
      <c r="BT287" s="152"/>
      <c r="BU287" s="152"/>
      <c r="BV287" s="152"/>
      <c r="BW287" s="152"/>
      <c r="BX287" s="152"/>
    </row>
    <row r="288" spans="12:76" s="174" customFormat="1" ht="12.75">
      <c r="L288" s="152"/>
      <c r="M288" s="152"/>
      <c r="N288" s="152"/>
      <c r="O288" s="152"/>
      <c r="P288" s="178"/>
      <c r="Q288" s="152"/>
      <c r="R288" s="178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  <c r="AC288" s="152"/>
      <c r="AD288" s="152"/>
      <c r="AE288" s="152"/>
      <c r="AF288" s="152"/>
      <c r="AG288" s="152"/>
      <c r="AH288" s="152"/>
      <c r="AI288" s="152"/>
      <c r="AJ288" s="152"/>
      <c r="AK288" s="152"/>
      <c r="AL288" s="152"/>
      <c r="AM288" s="152"/>
      <c r="AN288" s="152"/>
      <c r="AO288" s="152"/>
      <c r="AP288" s="152"/>
      <c r="AQ288" s="152"/>
      <c r="AR288" s="152"/>
      <c r="AS288" s="152"/>
      <c r="AT288" s="152"/>
      <c r="AU288" s="152"/>
      <c r="AV288" s="152"/>
      <c r="AW288" s="152"/>
      <c r="AX288" s="152"/>
      <c r="AY288" s="152"/>
      <c r="BC288" s="152"/>
      <c r="BF288" s="152"/>
      <c r="BG288" s="152"/>
      <c r="BS288" s="152"/>
      <c r="BT288" s="152"/>
      <c r="BU288" s="152"/>
      <c r="BV288" s="152"/>
      <c r="BW288" s="152"/>
      <c r="BX288" s="152"/>
    </row>
    <row r="289" spans="12:76" s="174" customFormat="1" ht="12.75">
      <c r="L289" s="152"/>
      <c r="M289" s="152"/>
      <c r="N289" s="152"/>
      <c r="O289" s="152"/>
      <c r="P289" s="178"/>
      <c r="Q289" s="152"/>
      <c r="R289" s="178"/>
      <c r="S289" s="152"/>
      <c r="T289" s="152"/>
      <c r="U289" s="152"/>
      <c r="V289" s="152"/>
      <c r="W289" s="152"/>
      <c r="X289" s="152"/>
      <c r="Y289" s="152"/>
      <c r="Z289" s="152"/>
      <c r="AA289" s="152"/>
      <c r="AB289" s="152"/>
      <c r="AC289" s="152"/>
      <c r="AD289" s="152"/>
      <c r="AE289" s="152"/>
      <c r="AF289" s="152"/>
      <c r="AG289" s="152"/>
      <c r="AH289" s="152"/>
      <c r="AI289" s="152"/>
      <c r="AJ289" s="152"/>
      <c r="AK289" s="152"/>
      <c r="AL289" s="152"/>
      <c r="AM289" s="152"/>
      <c r="AN289" s="152"/>
      <c r="AO289" s="152"/>
      <c r="AP289" s="152"/>
      <c r="AQ289" s="152"/>
      <c r="AR289" s="152"/>
      <c r="AS289" s="152"/>
      <c r="AT289" s="152"/>
      <c r="AU289" s="152"/>
      <c r="AV289" s="152"/>
      <c r="AW289" s="152"/>
      <c r="AX289" s="152"/>
      <c r="AY289" s="152"/>
      <c r="BC289" s="152"/>
      <c r="BF289" s="152"/>
      <c r="BG289" s="152"/>
      <c r="BS289" s="152"/>
      <c r="BT289" s="152"/>
      <c r="BU289" s="152"/>
      <c r="BV289" s="152"/>
      <c r="BW289" s="152"/>
      <c r="BX289" s="152"/>
    </row>
    <row r="290" spans="12:76" s="174" customFormat="1" ht="12.75">
      <c r="L290" s="152"/>
      <c r="M290" s="152"/>
      <c r="N290" s="152"/>
      <c r="O290" s="152"/>
      <c r="P290" s="178"/>
      <c r="Q290" s="152"/>
      <c r="R290" s="178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  <c r="AC290" s="152"/>
      <c r="AD290" s="152"/>
      <c r="AE290" s="152"/>
      <c r="AF290" s="152"/>
      <c r="AG290" s="152"/>
      <c r="AH290" s="152"/>
      <c r="AI290" s="152"/>
      <c r="AJ290" s="152"/>
      <c r="AK290" s="152"/>
      <c r="AL290" s="152"/>
      <c r="AM290" s="152"/>
      <c r="AN290" s="152"/>
      <c r="AO290" s="152"/>
      <c r="AP290" s="152"/>
      <c r="AQ290" s="152"/>
      <c r="AR290" s="152"/>
      <c r="AS290" s="152"/>
      <c r="AT290" s="152"/>
      <c r="AU290" s="152"/>
      <c r="AV290" s="152"/>
      <c r="AW290" s="152"/>
      <c r="AX290" s="152"/>
      <c r="AY290" s="152"/>
      <c r="BC290" s="152"/>
      <c r="BF290" s="152"/>
      <c r="BG290" s="152"/>
      <c r="BS290" s="152"/>
      <c r="BT290" s="152"/>
      <c r="BU290" s="152"/>
      <c r="BV290" s="152"/>
      <c r="BW290" s="152"/>
      <c r="BX290" s="152"/>
    </row>
    <row r="291" spans="12:76" s="174" customFormat="1" ht="12.75">
      <c r="L291" s="152"/>
      <c r="M291" s="152"/>
      <c r="N291" s="152"/>
      <c r="O291" s="152"/>
      <c r="P291" s="178"/>
      <c r="Q291" s="152"/>
      <c r="R291" s="178"/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  <c r="AC291" s="152"/>
      <c r="AD291" s="152"/>
      <c r="AE291" s="152"/>
      <c r="AF291" s="152"/>
      <c r="AG291" s="152"/>
      <c r="AH291" s="152"/>
      <c r="AI291" s="152"/>
      <c r="AJ291" s="152"/>
      <c r="AK291" s="152"/>
      <c r="AL291" s="152"/>
      <c r="AM291" s="152"/>
      <c r="AN291" s="152"/>
      <c r="AO291" s="152"/>
      <c r="AP291" s="152"/>
      <c r="AQ291" s="152"/>
      <c r="AR291" s="152"/>
      <c r="AS291" s="152"/>
      <c r="AT291" s="152"/>
      <c r="AU291" s="152"/>
      <c r="AV291" s="152"/>
      <c r="AW291" s="152"/>
      <c r="AX291" s="152"/>
      <c r="AY291" s="152"/>
      <c r="BC291" s="152"/>
      <c r="BF291" s="152"/>
      <c r="BG291" s="152"/>
      <c r="BS291" s="152"/>
      <c r="BT291" s="152"/>
      <c r="BU291" s="152"/>
      <c r="BV291" s="152"/>
      <c r="BW291" s="152"/>
      <c r="BX291" s="152"/>
    </row>
    <row r="292" spans="12:76" s="174" customFormat="1" ht="12.75">
      <c r="L292" s="152"/>
      <c r="M292" s="152"/>
      <c r="N292" s="152"/>
      <c r="O292" s="152"/>
      <c r="P292" s="178"/>
      <c r="Q292" s="152"/>
      <c r="R292" s="178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2"/>
      <c r="AU292" s="152"/>
      <c r="AV292" s="152"/>
      <c r="AW292" s="152"/>
      <c r="AX292" s="152"/>
      <c r="AY292" s="152"/>
      <c r="BC292" s="152"/>
      <c r="BF292" s="152"/>
      <c r="BG292" s="152"/>
      <c r="BS292" s="152"/>
      <c r="BT292" s="152"/>
      <c r="BU292" s="152"/>
      <c r="BV292" s="152"/>
      <c r="BW292" s="152"/>
      <c r="BX292" s="152"/>
    </row>
    <row r="293" spans="12:76" s="174" customFormat="1" ht="12.75">
      <c r="L293" s="152"/>
      <c r="M293" s="152"/>
      <c r="N293" s="152"/>
      <c r="O293" s="152"/>
      <c r="P293" s="178"/>
      <c r="Q293" s="152"/>
      <c r="R293" s="178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2"/>
      <c r="AE293" s="152"/>
      <c r="AF293" s="152"/>
      <c r="AG293" s="152"/>
      <c r="AH293" s="152"/>
      <c r="AI293" s="152"/>
      <c r="AJ293" s="152"/>
      <c r="AK293" s="152"/>
      <c r="AL293" s="152"/>
      <c r="AM293" s="152"/>
      <c r="AN293" s="152"/>
      <c r="AO293" s="152"/>
      <c r="AP293" s="152"/>
      <c r="AQ293" s="152"/>
      <c r="AR293" s="152"/>
      <c r="AS293" s="152"/>
      <c r="AT293" s="152"/>
      <c r="AU293" s="152"/>
      <c r="AV293" s="152"/>
      <c r="AW293" s="152"/>
      <c r="AX293" s="152"/>
      <c r="AY293" s="152"/>
      <c r="BC293" s="152"/>
      <c r="BF293" s="152"/>
      <c r="BG293" s="152"/>
      <c r="BS293" s="152"/>
      <c r="BT293" s="152"/>
      <c r="BU293" s="152"/>
      <c r="BV293" s="152"/>
      <c r="BW293" s="152"/>
      <c r="BX293" s="152"/>
    </row>
    <row r="294" spans="12:76" s="174" customFormat="1" ht="12.75">
      <c r="L294" s="152"/>
      <c r="M294" s="152"/>
      <c r="N294" s="152"/>
      <c r="O294" s="152"/>
      <c r="P294" s="178"/>
      <c r="Q294" s="152"/>
      <c r="R294" s="178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2"/>
      <c r="AE294" s="152"/>
      <c r="AF294" s="152"/>
      <c r="AG294" s="152"/>
      <c r="AH294" s="152"/>
      <c r="AI294" s="152"/>
      <c r="AJ294" s="152"/>
      <c r="AK294" s="152"/>
      <c r="AL294" s="152"/>
      <c r="AM294" s="152"/>
      <c r="AN294" s="152"/>
      <c r="AO294" s="152"/>
      <c r="AP294" s="152"/>
      <c r="AQ294" s="152"/>
      <c r="AR294" s="152"/>
      <c r="AS294" s="152"/>
      <c r="AT294" s="152"/>
      <c r="AU294" s="152"/>
      <c r="AV294" s="152"/>
      <c r="AW294" s="152"/>
      <c r="AX294" s="152"/>
      <c r="AY294" s="152"/>
      <c r="BC294" s="152"/>
      <c r="BF294" s="152"/>
      <c r="BG294" s="152"/>
      <c r="BS294" s="152"/>
      <c r="BT294" s="152"/>
      <c r="BU294" s="152"/>
      <c r="BV294" s="152"/>
      <c r="BW294" s="152"/>
      <c r="BX294" s="152"/>
    </row>
    <row r="295" spans="12:76" s="174" customFormat="1" ht="12.75">
      <c r="L295" s="152"/>
      <c r="M295" s="152"/>
      <c r="N295" s="152"/>
      <c r="O295" s="152"/>
      <c r="P295" s="178"/>
      <c r="Q295" s="152"/>
      <c r="R295" s="178"/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  <c r="AC295" s="152"/>
      <c r="AD295" s="152"/>
      <c r="AE295" s="152"/>
      <c r="AF295" s="152"/>
      <c r="AG295" s="152"/>
      <c r="AH295" s="152"/>
      <c r="AI295" s="152"/>
      <c r="AJ295" s="152"/>
      <c r="AK295" s="152"/>
      <c r="AL295" s="152"/>
      <c r="AM295" s="152"/>
      <c r="AN295" s="152"/>
      <c r="AO295" s="152"/>
      <c r="AP295" s="152"/>
      <c r="AQ295" s="152"/>
      <c r="AR295" s="152"/>
      <c r="AS295" s="152"/>
      <c r="AT295" s="152"/>
      <c r="AU295" s="152"/>
      <c r="AV295" s="152"/>
      <c r="AW295" s="152"/>
      <c r="AX295" s="152"/>
      <c r="AY295" s="152"/>
      <c r="BC295" s="152"/>
      <c r="BF295" s="152"/>
      <c r="BG295" s="152"/>
      <c r="BS295" s="152"/>
      <c r="BT295" s="152"/>
      <c r="BU295" s="152"/>
      <c r="BV295" s="152"/>
      <c r="BW295" s="152"/>
      <c r="BX295" s="152"/>
    </row>
    <row r="296" spans="12:76" s="174" customFormat="1" ht="12.75">
      <c r="L296" s="152"/>
      <c r="M296" s="152"/>
      <c r="N296" s="152"/>
      <c r="O296" s="152"/>
      <c r="P296" s="178"/>
      <c r="Q296" s="152"/>
      <c r="R296" s="178"/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  <c r="AE296" s="152"/>
      <c r="AF296" s="152"/>
      <c r="AG296" s="152"/>
      <c r="AH296" s="152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2"/>
      <c r="AU296" s="152"/>
      <c r="AV296" s="152"/>
      <c r="AW296" s="152"/>
      <c r="AX296" s="152"/>
      <c r="AY296" s="152"/>
      <c r="BC296" s="152"/>
      <c r="BF296" s="152"/>
      <c r="BG296" s="152"/>
      <c r="BS296" s="152"/>
      <c r="BT296" s="152"/>
      <c r="BU296" s="152"/>
      <c r="BV296" s="152"/>
      <c r="BW296" s="152"/>
      <c r="BX296" s="152"/>
    </row>
    <row r="297" spans="12:76" s="174" customFormat="1" ht="12.75">
      <c r="L297" s="152"/>
      <c r="M297" s="152"/>
      <c r="N297" s="152"/>
      <c r="O297" s="152"/>
      <c r="P297" s="178"/>
      <c r="Q297" s="152"/>
      <c r="R297" s="178"/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  <c r="AD297" s="152"/>
      <c r="AE297" s="152"/>
      <c r="AF297" s="152"/>
      <c r="AG297" s="152"/>
      <c r="AH297" s="152"/>
      <c r="AI297" s="152"/>
      <c r="AJ297" s="152"/>
      <c r="AK297" s="152"/>
      <c r="AL297" s="152"/>
      <c r="AM297" s="152"/>
      <c r="AN297" s="152"/>
      <c r="AO297" s="152"/>
      <c r="AP297" s="152"/>
      <c r="AQ297" s="152"/>
      <c r="AR297" s="152"/>
      <c r="AS297" s="152"/>
      <c r="AT297" s="152"/>
      <c r="AU297" s="152"/>
      <c r="AV297" s="152"/>
      <c r="AW297" s="152"/>
      <c r="AX297" s="152"/>
      <c r="AY297" s="152"/>
      <c r="BC297" s="152"/>
      <c r="BF297" s="152"/>
      <c r="BG297" s="152"/>
      <c r="BS297" s="152"/>
      <c r="BT297" s="152"/>
      <c r="BU297" s="152"/>
      <c r="BV297" s="152"/>
      <c r="BW297" s="152"/>
      <c r="BX297" s="152"/>
    </row>
    <row r="298" spans="12:76" s="174" customFormat="1" ht="12.75">
      <c r="L298" s="152"/>
      <c r="M298" s="152"/>
      <c r="N298" s="152"/>
      <c r="O298" s="152"/>
      <c r="P298" s="178"/>
      <c r="Q298" s="152"/>
      <c r="R298" s="178"/>
      <c r="S298" s="152"/>
      <c r="T298" s="152"/>
      <c r="U298" s="152"/>
      <c r="V298" s="152"/>
      <c r="W298" s="152"/>
      <c r="X298" s="152"/>
      <c r="Y298" s="152"/>
      <c r="Z298" s="152"/>
      <c r="AA298" s="152"/>
      <c r="AB298" s="152"/>
      <c r="AC298" s="152"/>
      <c r="AD298" s="152"/>
      <c r="AE298" s="152"/>
      <c r="AF298" s="152"/>
      <c r="AG298" s="152"/>
      <c r="AH298" s="152"/>
      <c r="AI298" s="152"/>
      <c r="AJ298" s="152"/>
      <c r="AK298" s="152"/>
      <c r="AL298" s="152"/>
      <c r="AM298" s="152"/>
      <c r="AN298" s="152"/>
      <c r="AO298" s="152"/>
      <c r="AP298" s="152"/>
      <c r="AQ298" s="152"/>
      <c r="AR298" s="152"/>
      <c r="AS298" s="152"/>
      <c r="AT298" s="152"/>
      <c r="AU298" s="152"/>
      <c r="AV298" s="152"/>
      <c r="AW298" s="152"/>
      <c r="AX298" s="152"/>
      <c r="AY298" s="152"/>
      <c r="BC298" s="152"/>
      <c r="BF298" s="152"/>
      <c r="BG298" s="152"/>
      <c r="BS298" s="152"/>
      <c r="BT298" s="152"/>
      <c r="BU298" s="152"/>
      <c r="BV298" s="152"/>
      <c r="BW298" s="152"/>
      <c r="BX298" s="152"/>
    </row>
    <row r="299" spans="12:76" s="174" customFormat="1" ht="12.75">
      <c r="L299" s="152"/>
      <c r="M299" s="152"/>
      <c r="N299" s="152"/>
      <c r="O299" s="152"/>
      <c r="P299" s="178"/>
      <c r="Q299" s="152"/>
      <c r="R299" s="178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  <c r="AG299" s="152"/>
      <c r="AH299" s="152"/>
      <c r="AI299" s="152"/>
      <c r="AJ299" s="152"/>
      <c r="AK299" s="152"/>
      <c r="AL299" s="152"/>
      <c r="AM299" s="152"/>
      <c r="AN299" s="152"/>
      <c r="AO299" s="152"/>
      <c r="AP299" s="152"/>
      <c r="AQ299" s="152"/>
      <c r="AR299" s="152"/>
      <c r="AS299" s="152"/>
      <c r="AT299" s="152"/>
      <c r="AU299" s="152"/>
      <c r="AV299" s="152"/>
      <c r="AW299" s="152"/>
      <c r="AX299" s="152"/>
      <c r="AY299" s="152"/>
      <c r="BC299" s="152"/>
      <c r="BF299" s="152"/>
      <c r="BG299" s="152"/>
      <c r="BS299" s="152"/>
      <c r="BT299" s="152"/>
      <c r="BU299" s="152"/>
      <c r="BV299" s="152"/>
      <c r="BW299" s="152"/>
      <c r="BX299" s="152"/>
    </row>
    <row r="300" spans="12:76" s="174" customFormat="1" ht="12.75">
      <c r="L300" s="152"/>
      <c r="M300" s="152"/>
      <c r="N300" s="152"/>
      <c r="O300" s="152"/>
      <c r="P300" s="178"/>
      <c r="Q300" s="152"/>
      <c r="R300" s="178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152"/>
      <c r="AV300" s="152"/>
      <c r="AW300" s="152"/>
      <c r="AX300" s="152"/>
      <c r="AY300" s="152"/>
      <c r="BC300" s="152"/>
      <c r="BF300" s="152"/>
      <c r="BG300" s="152"/>
      <c r="BS300" s="152"/>
      <c r="BT300" s="152"/>
      <c r="BU300" s="152"/>
      <c r="BV300" s="152"/>
      <c r="BW300" s="152"/>
      <c r="BX300" s="152"/>
    </row>
    <row r="301" spans="12:76" s="174" customFormat="1" ht="12.75">
      <c r="L301" s="152"/>
      <c r="M301" s="152"/>
      <c r="N301" s="152"/>
      <c r="O301" s="152"/>
      <c r="P301" s="178"/>
      <c r="Q301" s="152"/>
      <c r="R301" s="178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  <c r="AH301" s="152"/>
      <c r="AI301" s="152"/>
      <c r="AJ301" s="152"/>
      <c r="AK301" s="152"/>
      <c r="AL301" s="152"/>
      <c r="AM301" s="152"/>
      <c r="AN301" s="152"/>
      <c r="AO301" s="152"/>
      <c r="AP301" s="152"/>
      <c r="AQ301" s="152"/>
      <c r="AR301" s="152"/>
      <c r="AS301" s="152"/>
      <c r="AT301" s="152"/>
      <c r="AU301" s="152"/>
      <c r="AV301" s="152"/>
      <c r="AW301" s="152"/>
      <c r="AX301" s="152"/>
      <c r="AY301" s="152"/>
      <c r="BC301" s="152"/>
      <c r="BF301" s="152"/>
      <c r="BG301" s="152"/>
      <c r="BS301" s="152"/>
      <c r="BT301" s="152"/>
      <c r="BU301" s="152"/>
      <c r="BV301" s="152"/>
      <c r="BW301" s="152"/>
      <c r="BX301" s="152"/>
    </row>
    <row r="302" spans="12:76" s="174" customFormat="1" ht="12.75">
      <c r="L302" s="152"/>
      <c r="M302" s="152"/>
      <c r="N302" s="152"/>
      <c r="O302" s="152"/>
      <c r="P302" s="178"/>
      <c r="Q302" s="152"/>
      <c r="R302" s="178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  <c r="AL302" s="152"/>
      <c r="AM302" s="152"/>
      <c r="AN302" s="152"/>
      <c r="AO302" s="152"/>
      <c r="AP302" s="152"/>
      <c r="AQ302" s="152"/>
      <c r="AR302" s="152"/>
      <c r="AS302" s="152"/>
      <c r="AT302" s="152"/>
      <c r="AU302" s="152"/>
      <c r="AV302" s="152"/>
      <c r="AW302" s="152"/>
      <c r="AX302" s="152"/>
      <c r="AY302" s="152"/>
      <c r="BC302" s="152"/>
      <c r="BF302" s="152"/>
      <c r="BG302" s="152"/>
      <c r="BS302" s="152"/>
      <c r="BT302" s="152"/>
      <c r="BU302" s="152"/>
      <c r="BV302" s="152"/>
      <c r="BW302" s="152"/>
      <c r="BX302" s="152"/>
    </row>
    <row r="303" spans="12:76" s="174" customFormat="1" ht="12.75">
      <c r="L303" s="152"/>
      <c r="M303" s="152"/>
      <c r="N303" s="152"/>
      <c r="O303" s="152"/>
      <c r="P303" s="178"/>
      <c r="Q303" s="152"/>
      <c r="R303" s="178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  <c r="AJ303" s="152"/>
      <c r="AK303" s="152"/>
      <c r="AL303" s="152"/>
      <c r="AM303" s="152"/>
      <c r="AN303" s="152"/>
      <c r="AO303" s="152"/>
      <c r="AP303" s="152"/>
      <c r="AQ303" s="152"/>
      <c r="AR303" s="152"/>
      <c r="AS303" s="152"/>
      <c r="AT303" s="152"/>
      <c r="AU303" s="152"/>
      <c r="AV303" s="152"/>
      <c r="AW303" s="152"/>
      <c r="AX303" s="152"/>
      <c r="AY303" s="152"/>
      <c r="BC303" s="152"/>
      <c r="BF303" s="152"/>
      <c r="BG303" s="152"/>
      <c r="BS303" s="152"/>
      <c r="BT303" s="152"/>
      <c r="BU303" s="152"/>
      <c r="BV303" s="152"/>
      <c r="BW303" s="152"/>
      <c r="BX303" s="152"/>
    </row>
    <row r="304" spans="12:76" s="174" customFormat="1" ht="12.75">
      <c r="L304" s="152"/>
      <c r="M304" s="152"/>
      <c r="N304" s="152"/>
      <c r="O304" s="152"/>
      <c r="P304" s="178"/>
      <c r="Q304" s="152"/>
      <c r="R304" s="178"/>
      <c r="S304" s="152"/>
      <c r="T304" s="152"/>
      <c r="U304" s="152"/>
      <c r="V304" s="152"/>
      <c r="W304" s="152"/>
      <c r="X304" s="152"/>
      <c r="Y304" s="152"/>
      <c r="Z304" s="152"/>
      <c r="AA304" s="152"/>
      <c r="AB304" s="152"/>
      <c r="AC304" s="152"/>
      <c r="AD304" s="152"/>
      <c r="AE304" s="152"/>
      <c r="AF304" s="152"/>
      <c r="AG304" s="152"/>
      <c r="AH304" s="152"/>
      <c r="AI304" s="152"/>
      <c r="AJ304" s="152"/>
      <c r="AK304" s="152"/>
      <c r="AL304" s="152"/>
      <c r="AM304" s="152"/>
      <c r="AN304" s="152"/>
      <c r="AO304" s="152"/>
      <c r="AP304" s="152"/>
      <c r="AQ304" s="152"/>
      <c r="AR304" s="152"/>
      <c r="AS304" s="152"/>
      <c r="AT304" s="152"/>
      <c r="AU304" s="152"/>
      <c r="AV304" s="152"/>
      <c r="AW304" s="152"/>
      <c r="AX304" s="152"/>
      <c r="AY304" s="152"/>
      <c r="BC304" s="152"/>
      <c r="BF304" s="152"/>
      <c r="BG304" s="152"/>
      <c r="BS304" s="152"/>
      <c r="BT304" s="152"/>
      <c r="BU304" s="152"/>
      <c r="BV304" s="152"/>
      <c r="BW304" s="152"/>
      <c r="BX304" s="152"/>
    </row>
    <row r="305" spans="12:76" s="174" customFormat="1" ht="12.75">
      <c r="L305" s="152"/>
      <c r="M305" s="152"/>
      <c r="N305" s="152"/>
      <c r="O305" s="152"/>
      <c r="P305" s="178"/>
      <c r="Q305" s="152"/>
      <c r="R305" s="178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2"/>
      <c r="AE305" s="152"/>
      <c r="AF305" s="152"/>
      <c r="AG305" s="152"/>
      <c r="AH305" s="152"/>
      <c r="AI305" s="152"/>
      <c r="AJ305" s="152"/>
      <c r="AK305" s="152"/>
      <c r="AL305" s="152"/>
      <c r="AM305" s="152"/>
      <c r="AN305" s="152"/>
      <c r="AO305" s="152"/>
      <c r="AP305" s="152"/>
      <c r="AQ305" s="152"/>
      <c r="AR305" s="152"/>
      <c r="AS305" s="152"/>
      <c r="AT305" s="152"/>
      <c r="AU305" s="152"/>
      <c r="AV305" s="152"/>
      <c r="AW305" s="152"/>
      <c r="AX305" s="152"/>
      <c r="AY305" s="152"/>
      <c r="BC305" s="152"/>
      <c r="BF305" s="152"/>
      <c r="BG305" s="152"/>
      <c r="BS305" s="152"/>
      <c r="BT305" s="152"/>
      <c r="BU305" s="152"/>
      <c r="BV305" s="152"/>
      <c r="BW305" s="152"/>
      <c r="BX305" s="152"/>
    </row>
    <row r="306" spans="12:76" s="174" customFormat="1" ht="12.75">
      <c r="L306" s="152"/>
      <c r="M306" s="152"/>
      <c r="N306" s="152"/>
      <c r="O306" s="152"/>
      <c r="P306" s="178"/>
      <c r="Q306" s="152"/>
      <c r="R306" s="178"/>
      <c r="S306" s="152"/>
      <c r="T306" s="152"/>
      <c r="U306" s="152"/>
      <c r="V306" s="152"/>
      <c r="W306" s="152"/>
      <c r="X306" s="152"/>
      <c r="Y306" s="152"/>
      <c r="Z306" s="152"/>
      <c r="AA306" s="152"/>
      <c r="AB306" s="152"/>
      <c r="AC306" s="152"/>
      <c r="AD306" s="152"/>
      <c r="AE306" s="152"/>
      <c r="AF306" s="152"/>
      <c r="AG306" s="152"/>
      <c r="AH306" s="152"/>
      <c r="AI306" s="152"/>
      <c r="AJ306" s="152"/>
      <c r="AK306" s="152"/>
      <c r="AL306" s="152"/>
      <c r="AM306" s="152"/>
      <c r="AN306" s="152"/>
      <c r="AO306" s="152"/>
      <c r="AP306" s="152"/>
      <c r="AQ306" s="152"/>
      <c r="AR306" s="152"/>
      <c r="AS306" s="152"/>
      <c r="AT306" s="152"/>
      <c r="AU306" s="152"/>
      <c r="AV306" s="152"/>
      <c r="AW306" s="152"/>
      <c r="AX306" s="152"/>
      <c r="AY306" s="152"/>
      <c r="BC306" s="152"/>
      <c r="BF306" s="152"/>
      <c r="BG306" s="152"/>
      <c r="BS306" s="152"/>
      <c r="BT306" s="152"/>
      <c r="BU306" s="152"/>
      <c r="BV306" s="152"/>
      <c r="BW306" s="152"/>
      <c r="BX306" s="152"/>
    </row>
    <row r="307" spans="12:76" s="174" customFormat="1" ht="12.75">
      <c r="L307" s="152"/>
      <c r="M307" s="152"/>
      <c r="N307" s="152"/>
      <c r="O307" s="152"/>
      <c r="P307" s="178"/>
      <c r="Q307" s="152"/>
      <c r="R307" s="178"/>
      <c r="S307" s="152"/>
      <c r="T307" s="152"/>
      <c r="U307" s="152"/>
      <c r="V307" s="152"/>
      <c r="W307" s="152"/>
      <c r="X307" s="152"/>
      <c r="Y307" s="152"/>
      <c r="Z307" s="152"/>
      <c r="AA307" s="152"/>
      <c r="AB307" s="152"/>
      <c r="AC307" s="152"/>
      <c r="AD307" s="152"/>
      <c r="AE307" s="152"/>
      <c r="AF307" s="152"/>
      <c r="AG307" s="152"/>
      <c r="AH307" s="152"/>
      <c r="AI307" s="152"/>
      <c r="AJ307" s="152"/>
      <c r="AK307" s="152"/>
      <c r="AL307" s="152"/>
      <c r="AM307" s="152"/>
      <c r="AN307" s="152"/>
      <c r="AO307" s="152"/>
      <c r="AP307" s="152"/>
      <c r="AQ307" s="152"/>
      <c r="AR307" s="152"/>
      <c r="AS307" s="152"/>
      <c r="AT307" s="152"/>
      <c r="AU307" s="152"/>
      <c r="AV307" s="152"/>
      <c r="AW307" s="152"/>
      <c r="AX307" s="152"/>
      <c r="AY307" s="152"/>
      <c r="BC307" s="152"/>
      <c r="BF307" s="152"/>
      <c r="BG307" s="152"/>
      <c r="BS307" s="152"/>
      <c r="BT307" s="152"/>
      <c r="BU307" s="152"/>
      <c r="BV307" s="152"/>
      <c r="BW307" s="152"/>
      <c r="BX307" s="152"/>
    </row>
    <row r="308" spans="12:76" s="174" customFormat="1" ht="12.75">
      <c r="L308" s="152"/>
      <c r="M308" s="152"/>
      <c r="N308" s="152"/>
      <c r="O308" s="152"/>
      <c r="P308" s="178"/>
      <c r="Q308" s="152"/>
      <c r="R308" s="178"/>
      <c r="S308" s="152"/>
      <c r="T308" s="152"/>
      <c r="U308" s="152"/>
      <c r="V308" s="152"/>
      <c r="W308" s="152"/>
      <c r="X308" s="152"/>
      <c r="Y308" s="152"/>
      <c r="Z308" s="152"/>
      <c r="AA308" s="152"/>
      <c r="AB308" s="152"/>
      <c r="AC308" s="152"/>
      <c r="AD308" s="152"/>
      <c r="AE308" s="152"/>
      <c r="AF308" s="152"/>
      <c r="AG308" s="152"/>
      <c r="AH308" s="152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152"/>
      <c r="AV308" s="152"/>
      <c r="AW308" s="152"/>
      <c r="AX308" s="152"/>
      <c r="AY308" s="152"/>
      <c r="BC308" s="152"/>
      <c r="BF308" s="152"/>
      <c r="BG308" s="152"/>
      <c r="BS308" s="152"/>
      <c r="BT308" s="152"/>
      <c r="BU308" s="152"/>
      <c r="BV308" s="152"/>
      <c r="BW308" s="152"/>
      <c r="BX308" s="152"/>
    </row>
    <row r="309" spans="12:76" s="174" customFormat="1" ht="12.75">
      <c r="L309" s="152"/>
      <c r="M309" s="152"/>
      <c r="N309" s="152"/>
      <c r="O309" s="152"/>
      <c r="P309" s="178"/>
      <c r="Q309" s="152"/>
      <c r="R309" s="178"/>
      <c r="S309" s="152"/>
      <c r="T309" s="152"/>
      <c r="U309" s="152"/>
      <c r="V309" s="152"/>
      <c r="W309" s="152"/>
      <c r="X309" s="152"/>
      <c r="Y309" s="152"/>
      <c r="Z309" s="152"/>
      <c r="AA309" s="152"/>
      <c r="AB309" s="152"/>
      <c r="AC309" s="152"/>
      <c r="AD309" s="152"/>
      <c r="AE309" s="152"/>
      <c r="AF309" s="152"/>
      <c r="AG309" s="152"/>
      <c r="AH309" s="152"/>
      <c r="AI309" s="152"/>
      <c r="AJ309" s="152"/>
      <c r="AK309" s="152"/>
      <c r="AL309" s="152"/>
      <c r="AM309" s="152"/>
      <c r="AN309" s="152"/>
      <c r="AO309" s="152"/>
      <c r="AP309" s="152"/>
      <c r="AQ309" s="152"/>
      <c r="AR309" s="152"/>
      <c r="AS309" s="152"/>
      <c r="AT309" s="152"/>
      <c r="AU309" s="152"/>
      <c r="AV309" s="152"/>
      <c r="AW309" s="152"/>
      <c r="AX309" s="152"/>
      <c r="AY309" s="152"/>
      <c r="BC309" s="152"/>
      <c r="BF309" s="152"/>
      <c r="BG309" s="152"/>
      <c r="BS309" s="152"/>
      <c r="BT309" s="152"/>
      <c r="BU309" s="152"/>
      <c r="BV309" s="152"/>
      <c r="BW309" s="152"/>
      <c r="BX309" s="152"/>
    </row>
    <row r="310" spans="12:76" s="174" customFormat="1" ht="12.75">
      <c r="L310" s="152"/>
      <c r="M310" s="152"/>
      <c r="N310" s="152"/>
      <c r="O310" s="152"/>
      <c r="P310" s="178"/>
      <c r="Q310" s="152"/>
      <c r="R310" s="178"/>
      <c r="S310" s="152"/>
      <c r="T310" s="152"/>
      <c r="U310" s="152"/>
      <c r="V310" s="152"/>
      <c r="W310" s="152"/>
      <c r="X310" s="152"/>
      <c r="Y310" s="152"/>
      <c r="Z310" s="152"/>
      <c r="AA310" s="152"/>
      <c r="AB310" s="152"/>
      <c r="AC310" s="152"/>
      <c r="AD310" s="152"/>
      <c r="AE310" s="152"/>
      <c r="AF310" s="152"/>
      <c r="AG310" s="152"/>
      <c r="AH310" s="152"/>
      <c r="AI310" s="152"/>
      <c r="AJ310" s="152"/>
      <c r="AK310" s="152"/>
      <c r="AL310" s="152"/>
      <c r="AM310" s="152"/>
      <c r="AN310" s="152"/>
      <c r="AO310" s="152"/>
      <c r="AP310" s="152"/>
      <c r="AQ310" s="152"/>
      <c r="AR310" s="152"/>
      <c r="AS310" s="152"/>
      <c r="AT310" s="152"/>
      <c r="AU310" s="152"/>
      <c r="AV310" s="152"/>
      <c r="AW310" s="152"/>
      <c r="AX310" s="152"/>
      <c r="AY310" s="152"/>
      <c r="BC310" s="152"/>
      <c r="BF310" s="152"/>
      <c r="BG310" s="152"/>
      <c r="BS310" s="152"/>
      <c r="BT310" s="152"/>
      <c r="BU310" s="152"/>
      <c r="BV310" s="152"/>
      <c r="BW310" s="152"/>
      <c r="BX310" s="152"/>
    </row>
    <row r="311" spans="12:76" s="174" customFormat="1" ht="12.75">
      <c r="L311" s="152"/>
      <c r="M311" s="152"/>
      <c r="N311" s="152"/>
      <c r="O311" s="152"/>
      <c r="P311" s="178"/>
      <c r="Q311" s="152"/>
      <c r="R311" s="178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  <c r="AH311" s="152"/>
      <c r="AI311" s="152"/>
      <c r="AJ311" s="152"/>
      <c r="AK311" s="152"/>
      <c r="AL311" s="152"/>
      <c r="AM311" s="152"/>
      <c r="AN311" s="152"/>
      <c r="AO311" s="152"/>
      <c r="AP311" s="152"/>
      <c r="AQ311" s="152"/>
      <c r="AR311" s="152"/>
      <c r="AS311" s="152"/>
      <c r="AT311" s="152"/>
      <c r="AU311" s="152"/>
      <c r="AV311" s="152"/>
      <c r="AW311" s="152"/>
      <c r="AX311" s="152"/>
      <c r="AY311" s="152"/>
      <c r="BC311" s="152"/>
      <c r="BF311" s="152"/>
      <c r="BG311" s="152"/>
      <c r="BS311" s="152"/>
      <c r="BT311" s="152"/>
      <c r="BU311" s="152"/>
      <c r="BV311" s="152"/>
      <c r="BW311" s="152"/>
      <c r="BX311" s="152"/>
    </row>
    <row r="312" spans="12:76" s="174" customFormat="1" ht="12.75">
      <c r="L312" s="152"/>
      <c r="M312" s="152"/>
      <c r="N312" s="152"/>
      <c r="O312" s="152"/>
      <c r="P312" s="178"/>
      <c r="Q312" s="152"/>
      <c r="R312" s="178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  <c r="AD312" s="152"/>
      <c r="AE312" s="152"/>
      <c r="AF312" s="152"/>
      <c r="AG312" s="152"/>
      <c r="AH312" s="152"/>
      <c r="AI312" s="152"/>
      <c r="AJ312" s="152"/>
      <c r="AK312" s="152"/>
      <c r="AL312" s="152"/>
      <c r="AM312" s="152"/>
      <c r="AN312" s="152"/>
      <c r="AO312" s="152"/>
      <c r="AP312" s="152"/>
      <c r="AQ312" s="152"/>
      <c r="AR312" s="152"/>
      <c r="AS312" s="152"/>
      <c r="AT312" s="152"/>
      <c r="AU312" s="152"/>
      <c r="AV312" s="152"/>
      <c r="AW312" s="152"/>
      <c r="AX312" s="152"/>
      <c r="AY312" s="152"/>
      <c r="BC312" s="152"/>
      <c r="BF312" s="152"/>
      <c r="BG312" s="152"/>
      <c r="BS312" s="152"/>
      <c r="BT312" s="152"/>
      <c r="BU312" s="152"/>
      <c r="BV312" s="152"/>
      <c r="BW312" s="152"/>
      <c r="BX312" s="152"/>
    </row>
    <row r="313" spans="12:76" s="174" customFormat="1" ht="12.75">
      <c r="L313" s="152"/>
      <c r="M313" s="152"/>
      <c r="N313" s="152"/>
      <c r="O313" s="152"/>
      <c r="P313" s="178"/>
      <c r="Q313" s="152"/>
      <c r="R313" s="178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2"/>
      <c r="AG313" s="152"/>
      <c r="AH313" s="152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152"/>
      <c r="AV313" s="152"/>
      <c r="AW313" s="152"/>
      <c r="AX313" s="152"/>
      <c r="AY313" s="152"/>
      <c r="BC313" s="152"/>
      <c r="BF313" s="152"/>
      <c r="BG313" s="152"/>
      <c r="BS313" s="152"/>
      <c r="BT313" s="152"/>
      <c r="BU313" s="152"/>
      <c r="BV313" s="152"/>
      <c r="BW313" s="152"/>
      <c r="BX313" s="152"/>
    </row>
    <row r="314" spans="12:76" s="174" customFormat="1" ht="12.75">
      <c r="L314" s="152"/>
      <c r="M314" s="152"/>
      <c r="N314" s="152"/>
      <c r="O314" s="152"/>
      <c r="P314" s="178"/>
      <c r="Q314" s="152"/>
      <c r="R314" s="178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  <c r="AJ314" s="152"/>
      <c r="AK314" s="152"/>
      <c r="AL314" s="152"/>
      <c r="AM314" s="152"/>
      <c r="AN314" s="152"/>
      <c r="AO314" s="152"/>
      <c r="AP314" s="152"/>
      <c r="AQ314" s="152"/>
      <c r="AR314" s="152"/>
      <c r="AS314" s="152"/>
      <c r="AT314" s="152"/>
      <c r="AU314" s="152"/>
      <c r="AV314" s="152"/>
      <c r="AW314" s="152"/>
      <c r="AX314" s="152"/>
      <c r="AY314" s="152"/>
      <c r="BC314" s="152"/>
      <c r="BF314" s="152"/>
      <c r="BG314" s="152"/>
      <c r="BS314" s="152"/>
      <c r="BT314" s="152"/>
      <c r="BU314" s="152"/>
      <c r="BV314" s="152"/>
      <c r="BW314" s="152"/>
      <c r="BX314" s="152"/>
    </row>
    <row r="315" spans="12:76" s="174" customFormat="1" ht="12.75">
      <c r="L315" s="152"/>
      <c r="M315" s="152"/>
      <c r="N315" s="152"/>
      <c r="O315" s="152"/>
      <c r="P315" s="178"/>
      <c r="Q315" s="152"/>
      <c r="R315" s="178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  <c r="AE315" s="152"/>
      <c r="AF315" s="152"/>
      <c r="AG315" s="152"/>
      <c r="AH315" s="152"/>
      <c r="AI315" s="152"/>
      <c r="AJ315" s="152"/>
      <c r="AK315" s="152"/>
      <c r="AL315" s="152"/>
      <c r="AM315" s="152"/>
      <c r="AN315" s="152"/>
      <c r="AO315" s="152"/>
      <c r="AP315" s="152"/>
      <c r="AQ315" s="152"/>
      <c r="AR315" s="152"/>
      <c r="AS315" s="152"/>
      <c r="AT315" s="152"/>
      <c r="AU315" s="152"/>
      <c r="AV315" s="152"/>
      <c r="AW315" s="152"/>
      <c r="AX315" s="152"/>
      <c r="AY315" s="152"/>
      <c r="BC315" s="152"/>
      <c r="BF315" s="152"/>
      <c r="BG315" s="152"/>
      <c r="BS315" s="152"/>
      <c r="BT315" s="152"/>
      <c r="BU315" s="152"/>
      <c r="BV315" s="152"/>
      <c r="BW315" s="152"/>
      <c r="BX315" s="152"/>
    </row>
    <row r="316" spans="12:76" s="174" customFormat="1" ht="12.75">
      <c r="L316" s="152"/>
      <c r="M316" s="152"/>
      <c r="N316" s="152"/>
      <c r="O316" s="152"/>
      <c r="P316" s="178"/>
      <c r="Q316" s="152"/>
      <c r="R316" s="178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  <c r="AG316" s="152"/>
      <c r="AH316" s="152"/>
      <c r="AI316" s="152"/>
      <c r="AJ316" s="152"/>
      <c r="AK316" s="152"/>
      <c r="AL316" s="152"/>
      <c r="AM316" s="152"/>
      <c r="AN316" s="152"/>
      <c r="AO316" s="152"/>
      <c r="AP316" s="152"/>
      <c r="AQ316" s="152"/>
      <c r="AR316" s="152"/>
      <c r="AS316" s="152"/>
      <c r="AT316" s="152"/>
      <c r="AU316" s="152"/>
      <c r="AV316" s="152"/>
      <c r="AW316" s="152"/>
      <c r="AX316" s="152"/>
      <c r="AY316" s="152"/>
      <c r="BC316" s="152"/>
      <c r="BF316" s="152"/>
      <c r="BG316" s="152"/>
      <c r="BS316" s="152"/>
      <c r="BT316" s="152"/>
      <c r="BU316" s="152"/>
      <c r="BV316" s="152"/>
      <c r="BW316" s="152"/>
      <c r="BX316" s="152"/>
    </row>
    <row r="317" spans="12:76" s="174" customFormat="1" ht="12.75">
      <c r="L317" s="152"/>
      <c r="M317" s="152"/>
      <c r="N317" s="152"/>
      <c r="O317" s="152"/>
      <c r="P317" s="178"/>
      <c r="Q317" s="152"/>
      <c r="R317" s="178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  <c r="AE317" s="152"/>
      <c r="AF317" s="152"/>
      <c r="AG317" s="152"/>
      <c r="AH317" s="152"/>
      <c r="AI317" s="152"/>
      <c r="AJ317" s="152"/>
      <c r="AK317" s="152"/>
      <c r="AL317" s="152"/>
      <c r="AM317" s="152"/>
      <c r="AN317" s="152"/>
      <c r="AO317" s="152"/>
      <c r="AP317" s="152"/>
      <c r="AQ317" s="152"/>
      <c r="AR317" s="152"/>
      <c r="AS317" s="152"/>
      <c r="AT317" s="152"/>
      <c r="AU317" s="152"/>
      <c r="AV317" s="152"/>
      <c r="AW317" s="152"/>
      <c r="AX317" s="152"/>
      <c r="AY317" s="152"/>
      <c r="BC317" s="152"/>
      <c r="BF317" s="152"/>
      <c r="BG317" s="152"/>
      <c r="BS317" s="152"/>
      <c r="BT317" s="152"/>
      <c r="BU317" s="152"/>
      <c r="BV317" s="152"/>
      <c r="BW317" s="152"/>
      <c r="BX317" s="152"/>
    </row>
    <row r="318" spans="12:76" s="174" customFormat="1" ht="12.75">
      <c r="L318" s="152"/>
      <c r="M318" s="152"/>
      <c r="N318" s="152"/>
      <c r="O318" s="152"/>
      <c r="P318" s="178"/>
      <c r="Q318" s="152"/>
      <c r="R318" s="178"/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  <c r="AD318" s="152"/>
      <c r="AE318" s="152"/>
      <c r="AF318" s="152"/>
      <c r="AG318" s="152"/>
      <c r="AH318" s="152"/>
      <c r="AI318" s="152"/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152"/>
      <c r="AT318" s="152"/>
      <c r="AU318" s="152"/>
      <c r="AV318" s="152"/>
      <c r="AW318" s="152"/>
      <c r="AX318" s="152"/>
      <c r="AY318" s="152"/>
      <c r="BC318" s="152"/>
      <c r="BF318" s="152"/>
      <c r="BG318" s="152"/>
      <c r="BS318" s="152"/>
      <c r="BT318" s="152"/>
      <c r="BU318" s="152"/>
      <c r="BV318" s="152"/>
      <c r="BW318" s="152"/>
      <c r="BX318" s="152"/>
    </row>
    <row r="319" spans="12:76" s="174" customFormat="1" ht="12.75">
      <c r="L319" s="152"/>
      <c r="M319" s="152"/>
      <c r="N319" s="152"/>
      <c r="O319" s="152"/>
      <c r="P319" s="178"/>
      <c r="Q319" s="152"/>
      <c r="R319" s="178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152"/>
      <c r="AV319" s="152"/>
      <c r="AW319" s="152"/>
      <c r="AX319" s="152"/>
      <c r="AY319" s="152"/>
      <c r="BC319" s="152"/>
      <c r="BF319" s="152"/>
      <c r="BG319" s="152"/>
      <c r="BS319" s="152"/>
      <c r="BT319" s="152"/>
      <c r="BU319" s="152"/>
      <c r="BV319" s="152"/>
      <c r="BW319" s="152"/>
      <c r="BX319" s="152"/>
    </row>
    <row r="320" spans="12:76" s="174" customFormat="1" ht="12.75">
      <c r="L320" s="152"/>
      <c r="M320" s="152"/>
      <c r="N320" s="152"/>
      <c r="O320" s="152"/>
      <c r="P320" s="178"/>
      <c r="Q320" s="152"/>
      <c r="R320" s="178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152"/>
      <c r="AV320" s="152"/>
      <c r="AW320" s="152"/>
      <c r="AX320" s="152"/>
      <c r="AY320" s="152"/>
      <c r="BC320" s="152"/>
      <c r="BF320" s="152"/>
      <c r="BG320" s="152"/>
      <c r="BS320" s="152"/>
      <c r="BT320" s="152"/>
      <c r="BU320" s="152"/>
      <c r="BV320" s="152"/>
      <c r="BW320" s="152"/>
      <c r="BX320" s="152"/>
    </row>
    <row r="321" spans="12:76" s="174" customFormat="1" ht="12.75">
      <c r="L321" s="152"/>
      <c r="M321" s="152"/>
      <c r="N321" s="152"/>
      <c r="O321" s="152"/>
      <c r="P321" s="178"/>
      <c r="Q321" s="152"/>
      <c r="R321" s="178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152"/>
      <c r="AV321" s="152"/>
      <c r="AW321" s="152"/>
      <c r="AX321" s="152"/>
      <c r="AY321" s="152"/>
      <c r="BC321" s="152"/>
      <c r="BF321" s="152"/>
      <c r="BG321" s="152"/>
      <c r="BS321" s="152"/>
      <c r="BT321" s="152"/>
      <c r="BU321" s="152"/>
      <c r="BV321" s="152"/>
      <c r="BW321" s="152"/>
      <c r="BX321" s="152"/>
    </row>
    <row r="322" spans="12:76" s="174" customFormat="1" ht="12.75">
      <c r="L322" s="152"/>
      <c r="M322" s="152"/>
      <c r="N322" s="152"/>
      <c r="O322" s="152"/>
      <c r="P322" s="178"/>
      <c r="Q322" s="152"/>
      <c r="R322" s="178"/>
      <c r="S322" s="152"/>
      <c r="T322" s="152"/>
      <c r="U322" s="152"/>
      <c r="V322" s="152"/>
      <c r="W322" s="152"/>
      <c r="X322" s="152"/>
      <c r="Y322" s="152"/>
      <c r="Z322" s="152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152"/>
      <c r="AV322" s="152"/>
      <c r="AW322" s="152"/>
      <c r="AX322" s="152"/>
      <c r="AY322" s="152"/>
      <c r="BC322" s="152"/>
      <c r="BF322" s="152"/>
      <c r="BG322" s="152"/>
      <c r="BS322" s="152"/>
      <c r="BT322" s="152"/>
      <c r="BU322" s="152"/>
      <c r="BV322" s="152"/>
      <c r="BW322" s="152"/>
      <c r="BX322" s="152"/>
    </row>
    <row r="323" spans="12:76" s="174" customFormat="1" ht="12.75">
      <c r="L323" s="152"/>
      <c r="M323" s="152"/>
      <c r="N323" s="152"/>
      <c r="O323" s="152"/>
      <c r="P323" s="178"/>
      <c r="Q323" s="152"/>
      <c r="R323" s="178"/>
      <c r="S323" s="152"/>
      <c r="T323" s="152"/>
      <c r="U323" s="152"/>
      <c r="V323" s="152"/>
      <c r="W323" s="152"/>
      <c r="X323" s="152"/>
      <c r="Y323" s="152"/>
      <c r="Z323" s="152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152"/>
      <c r="AV323" s="152"/>
      <c r="AW323" s="152"/>
      <c r="AX323" s="152"/>
      <c r="AY323" s="152"/>
      <c r="BC323" s="152"/>
      <c r="BF323" s="152"/>
      <c r="BG323" s="152"/>
      <c r="BS323" s="152"/>
      <c r="BT323" s="152"/>
      <c r="BU323" s="152"/>
      <c r="BV323" s="152"/>
      <c r="BW323" s="152"/>
      <c r="BX323" s="152"/>
    </row>
    <row r="324" spans="12:76" s="174" customFormat="1" ht="12.75">
      <c r="L324" s="152"/>
      <c r="M324" s="152"/>
      <c r="N324" s="152"/>
      <c r="O324" s="152"/>
      <c r="P324" s="178"/>
      <c r="Q324" s="152"/>
      <c r="R324" s="178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  <c r="AC324" s="152"/>
      <c r="AD324" s="152"/>
      <c r="AE324" s="152"/>
      <c r="AF324" s="152"/>
      <c r="AG324" s="152"/>
      <c r="AH324" s="152"/>
      <c r="AI324" s="152"/>
      <c r="AJ324" s="152"/>
      <c r="AK324" s="152"/>
      <c r="AL324" s="152"/>
      <c r="AM324" s="152"/>
      <c r="AN324" s="152"/>
      <c r="AO324" s="152"/>
      <c r="AP324" s="152"/>
      <c r="AQ324" s="152"/>
      <c r="AR324" s="152"/>
      <c r="AS324" s="152"/>
      <c r="AT324" s="152"/>
      <c r="AU324" s="152"/>
      <c r="AV324" s="152"/>
      <c r="AW324" s="152"/>
      <c r="AX324" s="152"/>
      <c r="AY324" s="152"/>
      <c r="BC324" s="152"/>
      <c r="BF324" s="152"/>
      <c r="BG324" s="152"/>
      <c r="BS324" s="152"/>
      <c r="BT324" s="152"/>
      <c r="BU324" s="152"/>
      <c r="BV324" s="152"/>
      <c r="BW324" s="152"/>
      <c r="BX324" s="152"/>
    </row>
    <row r="325" spans="12:76" s="174" customFormat="1" ht="12.75">
      <c r="L325" s="152"/>
      <c r="M325" s="152"/>
      <c r="N325" s="152"/>
      <c r="O325" s="152"/>
      <c r="P325" s="178"/>
      <c r="Q325" s="152"/>
      <c r="R325" s="178"/>
      <c r="S325" s="152"/>
      <c r="T325" s="152"/>
      <c r="U325" s="152"/>
      <c r="V325" s="152"/>
      <c r="W325" s="152"/>
      <c r="X325" s="152"/>
      <c r="Y325" s="152"/>
      <c r="Z325" s="152"/>
      <c r="AA325" s="152"/>
      <c r="AB325" s="152"/>
      <c r="AC325" s="152"/>
      <c r="AD325" s="152"/>
      <c r="AE325" s="152"/>
      <c r="AF325" s="152"/>
      <c r="AG325" s="152"/>
      <c r="AH325" s="152"/>
      <c r="AI325" s="152"/>
      <c r="AJ325" s="152"/>
      <c r="AK325" s="152"/>
      <c r="AL325" s="152"/>
      <c r="AM325" s="152"/>
      <c r="AN325" s="152"/>
      <c r="AO325" s="152"/>
      <c r="AP325" s="152"/>
      <c r="AQ325" s="152"/>
      <c r="AR325" s="152"/>
      <c r="AS325" s="152"/>
      <c r="AT325" s="152"/>
      <c r="AU325" s="152"/>
      <c r="AV325" s="152"/>
      <c r="AW325" s="152"/>
      <c r="AX325" s="152"/>
      <c r="AY325" s="152"/>
      <c r="BC325" s="152"/>
      <c r="BF325" s="152"/>
      <c r="BG325" s="152"/>
      <c r="BS325" s="152"/>
      <c r="BT325" s="152"/>
      <c r="BU325" s="152"/>
      <c r="BV325" s="152"/>
      <c r="BW325" s="152"/>
      <c r="BX325" s="152"/>
    </row>
    <row r="326" spans="12:76" s="174" customFormat="1" ht="12.75">
      <c r="L326" s="152"/>
      <c r="M326" s="152"/>
      <c r="N326" s="152"/>
      <c r="O326" s="152"/>
      <c r="P326" s="178"/>
      <c r="Q326" s="152"/>
      <c r="R326" s="178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152"/>
      <c r="AV326" s="152"/>
      <c r="AW326" s="152"/>
      <c r="AX326" s="152"/>
      <c r="AY326" s="152"/>
      <c r="BC326" s="152"/>
      <c r="BF326" s="152"/>
      <c r="BG326" s="152"/>
      <c r="BS326" s="152"/>
      <c r="BT326" s="152"/>
      <c r="BU326" s="152"/>
      <c r="BV326" s="152"/>
      <c r="BW326" s="152"/>
      <c r="BX326" s="152"/>
    </row>
    <row r="327" spans="12:76" s="174" customFormat="1" ht="12.75">
      <c r="L327" s="152"/>
      <c r="M327" s="152"/>
      <c r="N327" s="152"/>
      <c r="O327" s="152"/>
      <c r="P327" s="178"/>
      <c r="Q327" s="152"/>
      <c r="R327" s="178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  <c r="AD327" s="152"/>
      <c r="AE327" s="152"/>
      <c r="AF327" s="152"/>
      <c r="AG327" s="152"/>
      <c r="AH327" s="152"/>
      <c r="AI327" s="152"/>
      <c r="AJ327" s="152"/>
      <c r="AK327" s="152"/>
      <c r="AL327" s="152"/>
      <c r="AM327" s="152"/>
      <c r="AN327" s="152"/>
      <c r="AO327" s="152"/>
      <c r="AP327" s="152"/>
      <c r="AQ327" s="152"/>
      <c r="AR327" s="152"/>
      <c r="AS327" s="152"/>
      <c r="AT327" s="152"/>
      <c r="AU327" s="152"/>
      <c r="AV327" s="152"/>
      <c r="AW327" s="152"/>
      <c r="AX327" s="152"/>
      <c r="AY327" s="152"/>
      <c r="BC327" s="152"/>
      <c r="BF327" s="152"/>
      <c r="BG327" s="152"/>
      <c r="BS327" s="152"/>
      <c r="BT327" s="152"/>
      <c r="BU327" s="152"/>
      <c r="BV327" s="152"/>
      <c r="BW327" s="152"/>
      <c r="BX327" s="152"/>
    </row>
    <row r="328" spans="12:76" s="174" customFormat="1" ht="12.75">
      <c r="L328" s="152"/>
      <c r="M328" s="152"/>
      <c r="N328" s="152"/>
      <c r="O328" s="152"/>
      <c r="P328" s="178"/>
      <c r="Q328" s="152"/>
      <c r="R328" s="178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152"/>
      <c r="AV328" s="152"/>
      <c r="AW328" s="152"/>
      <c r="AX328" s="152"/>
      <c r="AY328" s="152"/>
      <c r="BC328" s="152"/>
      <c r="BF328" s="152"/>
      <c r="BG328" s="152"/>
      <c r="BS328" s="152"/>
      <c r="BT328" s="152"/>
      <c r="BU328" s="152"/>
      <c r="BV328" s="152"/>
      <c r="BW328" s="152"/>
      <c r="BX328" s="152"/>
    </row>
    <row r="329" spans="12:76" s="174" customFormat="1" ht="12.75">
      <c r="L329" s="152"/>
      <c r="M329" s="152"/>
      <c r="N329" s="152"/>
      <c r="O329" s="152"/>
      <c r="P329" s="178"/>
      <c r="Q329" s="152"/>
      <c r="R329" s="178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  <c r="AG329" s="152"/>
      <c r="AH329" s="152"/>
      <c r="AI329" s="152"/>
      <c r="AJ329" s="152"/>
      <c r="AK329" s="152"/>
      <c r="AL329" s="152"/>
      <c r="AM329" s="152"/>
      <c r="AN329" s="152"/>
      <c r="AO329" s="152"/>
      <c r="AP329" s="152"/>
      <c r="AQ329" s="152"/>
      <c r="AR329" s="152"/>
      <c r="AS329" s="152"/>
      <c r="AT329" s="152"/>
      <c r="AU329" s="152"/>
      <c r="AV329" s="152"/>
      <c r="AW329" s="152"/>
      <c r="AX329" s="152"/>
      <c r="AY329" s="152"/>
      <c r="BC329" s="152"/>
      <c r="BF329" s="152"/>
      <c r="BG329" s="152"/>
      <c r="BS329" s="152"/>
      <c r="BT329" s="152"/>
      <c r="BU329" s="152"/>
      <c r="BV329" s="152"/>
      <c r="BW329" s="152"/>
      <c r="BX329" s="152"/>
    </row>
    <row r="330" spans="12:76" s="174" customFormat="1" ht="12.75">
      <c r="L330" s="152"/>
      <c r="M330" s="152"/>
      <c r="N330" s="152"/>
      <c r="O330" s="152"/>
      <c r="P330" s="178"/>
      <c r="Q330" s="152"/>
      <c r="R330" s="178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  <c r="AE330" s="152"/>
      <c r="AF330" s="152"/>
      <c r="AG330" s="152"/>
      <c r="AH330" s="152"/>
      <c r="AI330" s="152"/>
      <c r="AJ330" s="152"/>
      <c r="AK330" s="152"/>
      <c r="AL330" s="152"/>
      <c r="AM330" s="152"/>
      <c r="AN330" s="152"/>
      <c r="AO330" s="152"/>
      <c r="AP330" s="152"/>
      <c r="AQ330" s="152"/>
      <c r="AR330" s="152"/>
      <c r="AS330" s="152"/>
      <c r="AT330" s="152"/>
      <c r="AU330" s="152"/>
      <c r="AV330" s="152"/>
      <c r="AW330" s="152"/>
      <c r="AX330" s="152"/>
      <c r="AY330" s="152"/>
      <c r="BC330" s="152"/>
      <c r="BF330" s="152"/>
      <c r="BG330" s="152"/>
      <c r="BS330" s="152"/>
      <c r="BT330" s="152"/>
      <c r="BU330" s="152"/>
      <c r="BV330" s="152"/>
      <c r="BW330" s="152"/>
      <c r="BX330" s="152"/>
    </row>
    <row r="331" spans="12:76" s="174" customFormat="1" ht="12.75">
      <c r="L331" s="152"/>
      <c r="M331" s="152"/>
      <c r="N331" s="152"/>
      <c r="O331" s="152"/>
      <c r="P331" s="178"/>
      <c r="Q331" s="152"/>
      <c r="R331" s="178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  <c r="AE331" s="152"/>
      <c r="AF331" s="152"/>
      <c r="AG331" s="152"/>
      <c r="AH331" s="152"/>
      <c r="AI331" s="152"/>
      <c r="AJ331" s="152"/>
      <c r="AK331" s="152"/>
      <c r="AL331" s="152"/>
      <c r="AM331" s="152"/>
      <c r="AN331" s="152"/>
      <c r="AO331" s="152"/>
      <c r="AP331" s="152"/>
      <c r="AQ331" s="152"/>
      <c r="AR331" s="152"/>
      <c r="AS331" s="152"/>
      <c r="AT331" s="152"/>
      <c r="AU331" s="152"/>
      <c r="AV331" s="152"/>
      <c r="AW331" s="152"/>
      <c r="AX331" s="152"/>
      <c r="AY331" s="152"/>
      <c r="BC331" s="152"/>
      <c r="BF331" s="152"/>
      <c r="BG331" s="152"/>
      <c r="BS331" s="152"/>
      <c r="BT331" s="152"/>
      <c r="BU331" s="152"/>
      <c r="BV331" s="152"/>
      <c r="BW331" s="152"/>
      <c r="BX331" s="152"/>
    </row>
    <row r="332" spans="12:76" s="174" customFormat="1" ht="12.75">
      <c r="L332" s="152"/>
      <c r="M332" s="152"/>
      <c r="N332" s="152"/>
      <c r="O332" s="152"/>
      <c r="P332" s="178"/>
      <c r="Q332" s="152"/>
      <c r="R332" s="178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  <c r="AE332" s="152"/>
      <c r="AF332" s="152"/>
      <c r="AG332" s="152"/>
      <c r="AH332" s="152"/>
      <c r="AI332" s="152"/>
      <c r="AJ332" s="152"/>
      <c r="AK332" s="152"/>
      <c r="AL332" s="152"/>
      <c r="AM332" s="152"/>
      <c r="AN332" s="152"/>
      <c r="AO332" s="152"/>
      <c r="AP332" s="152"/>
      <c r="AQ332" s="152"/>
      <c r="AR332" s="152"/>
      <c r="AS332" s="152"/>
      <c r="AT332" s="152"/>
      <c r="AU332" s="152"/>
      <c r="AV332" s="152"/>
      <c r="AW332" s="152"/>
      <c r="AX332" s="152"/>
      <c r="AY332" s="152"/>
      <c r="BC332" s="152"/>
      <c r="BF332" s="152"/>
      <c r="BG332" s="152"/>
      <c r="BS332" s="152"/>
      <c r="BT332" s="152"/>
      <c r="BU332" s="152"/>
      <c r="BV332" s="152"/>
      <c r="BW332" s="152"/>
      <c r="BX332" s="152"/>
    </row>
    <row r="333" spans="12:76" s="174" customFormat="1" ht="12.75">
      <c r="L333" s="152"/>
      <c r="M333" s="152"/>
      <c r="N333" s="152"/>
      <c r="O333" s="152"/>
      <c r="P333" s="178"/>
      <c r="Q333" s="152"/>
      <c r="R333" s="178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2"/>
      <c r="AV333" s="152"/>
      <c r="AW333" s="152"/>
      <c r="AX333" s="152"/>
      <c r="AY333" s="152"/>
      <c r="BC333" s="152"/>
      <c r="BF333" s="152"/>
      <c r="BG333" s="152"/>
      <c r="BS333" s="152"/>
      <c r="BT333" s="152"/>
      <c r="BU333" s="152"/>
      <c r="BV333" s="152"/>
      <c r="BW333" s="152"/>
      <c r="BX333" s="152"/>
    </row>
    <row r="334" spans="12:76" s="174" customFormat="1" ht="12.75">
      <c r="L334" s="152"/>
      <c r="M334" s="152"/>
      <c r="N334" s="152"/>
      <c r="O334" s="152"/>
      <c r="P334" s="178"/>
      <c r="Q334" s="152"/>
      <c r="R334" s="178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2"/>
      <c r="AV334" s="152"/>
      <c r="AW334" s="152"/>
      <c r="AX334" s="152"/>
      <c r="AY334" s="152"/>
      <c r="BC334" s="152"/>
      <c r="BF334" s="152"/>
      <c r="BG334" s="152"/>
      <c r="BS334" s="152"/>
      <c r="BT334" s="152"/>
      <c r="BU334" s="152"/>
      <c r="BV334" s="152"/>
      <c r="BW334" s="152"/>
      <c r="BX334" s="152"/>
    </row>
    <row r="335" spans="12:76" s="174" customFormat="1" ht="12.75">
      <c r="L335" s="152"/>
      <c r="M335" s="152"/>
      <c r="N335" s="152"/>
      <c r="O335" s="152"/>
      <c r="P335" s="178"/>
      <c r="Q335" s="152"/>
      <c r="R335" s="178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  <c r="AJ335" s="152"/>
      <c r="AK335" s="152"/>
      <c r="AL335" s="152"/>
      <c r="AM335" s="152"/>
      <c r="AN335" s="152"/>
      <c r="AO335" s="152"/>
      <c r="AP335" s="152"/>
      <c r="AQ335" s="152"/>
      <c r="AR335" s="152"/>
      <c r="AS335" s="152"/>
      <c r="AT335" s="152"/>
      <c r="AU335" s="152"/>
      <c r="AV335" s="152"/>
      <c r="AW335" s="152"/>
      <c r="AX335" s="152"/>
      <c r="AY335" s="152"/>
      <c r="BC335" s="152"/>
      <c r="BF335" s="152"/>
      <c r="BG335" s="152"/>
      <c r="BS335" s="152"/>
      <c r="BT335" s="152"/>
      <c r="BU335" s="152"/>
      <c r="BV335" s="152"/>
      <c r="BW335" s="152"/>
      <c r="BX335" s="152"/>
    </row>
    <row r="336" spans="12:76" s="174" customFormat="1" ht="12.75">
      <c r="L336" s="152"/>
      <c r="M336" s="152"/>
      <c r="N336" s="152"/>
      <c r="O336" s="152"/>
      <c r="P336" s="178"/>
      <c r="Q336" s="152"/>
      <c r="R336" s="178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152"/>
      <c r="AV336" s="152"/>
      <c r="AW336" s="152"/>
      <c r="AX336" s="152"/>
      <c r="AY336" s="152"/>
      <c r="BC336" s="152"/>
      <c r="BF336" s="152"/>
      <c r="BG336" s="152"/>
      <c r="BS336" s="152"/>
      <c r="BT336" s="152"/>
      <c r="BU336" s="152"/>
      <c r="BV336" s="152"/>
      <c r="BW336" s="152"/>
      <c r="BX336" s="152"/>
    </row>
    <row r="337" spans="12:76" s="174" customFormat="1" ht="12.75">
      <c r="L337" s="152"/>
      <c r="M337" s="152"/>
      <c r="N337" s="152"/>
      <c r="O337" s="152"/>
      <c r="P337" s="178"/>
      <c r="Q337" s="152"/>
      <c r="R337" s="178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152"/>
      <c r="AV337" s="152"/>
      <c r="AW337" s="152"/>
      <c r="AX337" s="152"/>
      <c r="AY337" s="152"/>
      <c r="BC337" s="152"/>
      <c r="BF337" s="152"/>
      <c r="BG337" s="152"/>
      <c r="BS337" s="152"/>
      <c r="BT337" s="152"/>
      <c r="BU337" s="152"/>
      <c r="BV337" s="152"/>
      <c r="BW337" s="152"/>
      <c r="BX337" s="152"/>
    </row>
    <row r="338" spans="12:76" s="174" customFormat="1" ht="12.75">
      <c r="L338" s="152"/>
      <c r="M338" s="152"/>
      <c r="N338" s="152"/>
      <c r="O338" s="152"/>
      <c r="P338" s="178"/>
      <c r="Q338" s="152"/>
      <c r="R338" s="178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152"/>
      <c r="AV338" s="152"/>
      <c r="AW338" s="152"/>
      <c r="AX338" s="152"/>
      <c r="AY338" s="152"/>
      <c r="BC338" s="152"/>
      <c r="BF338" s="152"/>
      <c r="BG338" s="152"/>
      <c r="BS338" s="152"/>
      <c r="BT338" s="152"/>
      <c r="BU338" s="152"/>
      <c r="BV338" s="152"/>
      <c r="BW338" s="152"/>
      <c r="BX338" s="152"/>
    </row>
    <row r="339" spans="12:76" s="174" customFormat="1" ht="12.75">
      <c r="L339" s="152"/>
      <c r="M339" s="152"/>
      <c r="N339" s="152"/>
      <c r="O339" s="152"/>
      <c r="P339" s="178"/>
      <c r="Q339" s="152"/>
      <c r="R339" s="178"/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152"/>
      <c r="AV339" s="152"/>
      <c r="AW339" s="152"/>
      <c r="AX339" s="152"/>
      <c r="AY339" s="152"/>
      <c r="BC339" s="152"/>
      <c r="BF339" s="152"/>
      <c r="BG339" s="152"/>
      <c r="BS339" s="152"/>
      <c r="BT339" s="152"/>
      <c r="BU339" s="152"/>
      <c r="BV339" s="152"/>
      <c r="BW339" s="152"/>
      <c r="BX339" s="152"/>
    </row>
    <row r="340" spans="12:76" s="174" customFormat="1" ht="12.75">
      <c r="L340" s="152"/>
      <c r="M340" s="152"/>
      <c r="N340" s="152"/>
      <c r="O340" s="152"/>
      <c r="P340" s="178"/>
      <c r="Q340" s="152"/>
      <c r="R340" s="178"/>
      <c r="S340" s="152"/>
      <c r="T340" s="152"/>
      <c r="U340" s="152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152"/>
      <c r="AV340" s="152"/>
      <c r="AW340" s="152"/>
      <c r="AX340" s="152"/>
      <c r="AY340" s="152"/>
      <c r="BC340" s="152"/>
      <c r="BF340" s="152"/>
      <c r="BG340" s="152"/>
      <c r="BS340" s="152"/>
      <c r="BT340" s="152"/>
      <c r="BU340" s="152"/>
      <c r="BV340" s="152"/>
      <c r="BW340" s="152"/>
      <c r="BX340" s="152"/>
    </row>
    <row r="341" spans="12:76" s="174" customFormat="1" ht="12.75">
      <c r="L341" s="152"/>
      <c r="M341" s="152"/>
      <c r="N341" s="152"/>
      <c r="O341" s="152"/>
      <c r="P341" s="178"/>
      <c r="Q341" s="152"/>
      <c r="R341" s="178"/>
      <c r="S341" s="152"/>
      <c r="T341" s="152"/>
      <c r="U341" s="152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152"/>
      <c r="AV341" s="152"/>
      <c r="AW341" s="152"/>
      <c r="AX341" s="152"/>
      <c r="AY341" s="152"/>
      <c r="BC341" s="152"/>
      <c r="BF341" s="152"/>
      <c r="BG341" s="152"/>
      <c r="BS341" s="152"/>
      <c r="BT341" s="152"/>
      <c r="BU341" s="152"/>
      <c r="BV341" s="152"/>
      <c r="BW341" s="152"/>
      <c r="BX341" s="152"/>
    </row>
    <row r="342" spans="12:76" s="174" customFormat="1" ht="12.75">
      <c r="L342" s="152"/>
      <c r="M342" s="152"/>
      <c r="N342" s="152"/>
      <c r="O342" s="152"/>
      <c r="P342" s="178"/>
      <c r="Q342" s="152"/>
      <c r="R342" s="178"/>
      <c r="S342" s="152"/>
      <c r="T342" s="152"/>
      <c r="U342" s="152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152"/>
      <c r="AV342" s="152"/>
      <c r="AW342" s="152"/>
      <c r="AX342" s="152"/>
      <c r="AY342" s="152"/>
      <c r="BC342" s="152"/>
      <c r="BF342" s="152"/>
      <c r="BG342" s="152"/>
      <c r="BS342" s="152"/>
      <c r="BT342" s="152"/>
      <c r="BU342" s="152"/>
      <c r="BV342" s="152"/>
      <c r="BW342" s="152"/>
      <c r="BX342" s="152"/>
    </row>
    <row r="343" spans="12:76" s="174" customFormat="1" ht="12.75">
      <c r="L343" s="152"/>
      <c r="M343" s="152"/>
      <c r="N343" s="152"/>
      <c r="O343" s="152"/>
      <c r="P343" s="178"/>
      <c r="Q343" s="152"/>
      <c r="R343" s="178"/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  <c r="AD343" s="152"/>
      <c r="AE343" s="152"/>
      <c r="AF343" s="152"/>
      <c r="AG343" s="152"/>
      <c r="AH343" s="152"/>
      <c r="AI343" s="152"/>
      <c r="AJ343" s="152"/>
      <c r="AK343" s="152"/>
      <c r="AL343" s="152"/>
      <c r="AM343" s="152"/>
      <c r="AN343" s="152"/>
      <c r="AO343" s="152"/>
      <c r="AP343" s="152"/>
      <c r="AQ343" s="152"/>
      <c r="AR343" s="152"/>
      <c r="AS343" s="152"/>
      <c r="AT343" s="152"/>
      <c r="AU343" s="152"/>
      <c r="AV343" s="152"/>
      <c r="AW343" s="152"/>
      <c r="AX343" s="152"/>
      <c r="AY343" s="152"/>
      <c r="BC343" s="152"/>
      <c r="BF343" s="152"/>
      <c r="BG343" s="152"/>
      <c r="BS343" s="152"/>
      <c r="BT343" s="152"/>
      <c r="BU343" s="152"/>
      <c r="BV343" s="152"/>
      <c r="BW343" s="152"/>
      <c r="BX343" s="152"/>
    </row>
    <row r="344" spans="12:76" s="174" customFormat="1" ht="12.75">
      <c r="L344" s="152"/>
      <c r="M344" s="152"/>
      <c r="N344" s="152"/>
      <c r="O344" s="152"/>
      <c r="P344" s="178"/>
      <c r="Q344" s="152"/>
      <c r="R344" s="178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152"/>
      <c r="AV344" s="152"/>
      <c r="AW344" s="152"/>
      <c r="AX344" s="152"/>
      <c r="AY344" s="152"/>
      <c r="BC344" s="152"/>
      <c r="BF344" s="152"/>
      <c r="BG344" s="152"/>
      <c r="BS344" s="152"/>
      <c r="BT344" s="152"/>
      <c r="BU344" s="152"/>
      <c r="BV344" s="152"/>
      <c r="BW344" s="152"/>
      <c r="BX344" s="152"/>
    </row>
    <row r="345" spans="12:76" s="174" customFormat="1" ht="12.75">
      <c r="L345" s="152"/>
      <c r="M345" s="152"/>
      <c r="N345" s="152"/>
      <c r="O345" s="152"/>
      <c r="P345" s="178"/>
      <c r="Q345" s="152"/>
      <c r="R345" s="178"/>
      <c r="S345" s="152"/>
      <c r="T345" s="152"/>
      <c r="U345" s="152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2"/>
      <c r="AV345" s="152"/>
      <c r="AW345" s="152"/>
      <c r="AX345" s="152"/>
      <c r="AY345" s="152"/>
      <c r="BC345" s="152"/>
      <c r="BF345" s="152"/>
      <c r="BG345" s="152"/>
      <c r="BS345" s="152"/>
      <c r="BT345" s="152"/>
      <c r="BU345" s="152"/>
      <c r="BV345" s="152"/>
      <c r="BW345" s="152"/>
      <c r="BX345" s="152"/>
    </row>
    <row r="346" spans="12:76" s="174" customFormat="1" ht="12.75">
      <c r="L346" s="152"/>
      <c r="M346" s="152"/>
      <c r="N346" s="152"/>
      <c r="O346" s="152"/>
      <c r="P346" s="178"/>
      <c r="Q346" s="152"/>
      <c r="R346" s="178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2"/>
      <c r="AJ346" s="152"/>
      <c r="AK346" s="152"/>
      <c r="AL346" s="152"/>
      <c r="AM346" s="152"/>
      <c r="AN346" s="152"/>
      <c r="AO346" s="152"/>
      <c r="AP346" s="152"/>
      <c r="AQ346" s="152"/>
      <c r="AR346" s="152"/>
      <c r="AS346" s="152"/>
      <c r="AT346" s="152"/>
      <c r="AU346" s="152"/>
      <c r="AV346" s="152"/>
      <c r="AW346" s="152"/>
      <c r="AX346" s="152"/>
      <c r="AY346" s="152"/>
      <c r="BC346" s="152"/>
      <c r="BF346" s="152"/>
      <c r="BG346" s="152"/>
      <c r="BS346" s="152"/>
      <c r="BT346" s="152"/>
      <c r="BU346" s="152"/>
      <c r="BV346" s="152"/>
      <c r="BW346" s="152"/>
      <c r="BX346" s="152"/>
    </row>
    <row r="347" spans="12:76" s="174" customFormat="1" ht="12.75">
      <c r="L347" s="152"/>
      <c r="M347" s="152"/>
      <c r="N347" s="152"/>
      <c r="O347" s="152"/>
      <c r="P347" s="178"/>
      <c r="Q347" s="152"/>
      <c r="R347" s="178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2"/>
      <c r="AJ347" s="152"/>
      <c r="AK347" s="152"/>
      <c r="AL347" s="152"/>
      <c r="AM347" s="152"/>
      <c r="AN347" s="152"/>
      <c r="AO347" s="152"/>
      <c r="AP347" s="152"/>
      <c r="AQ347" s="152"/>
      <c r="AR347" s="152"/>
      <c r="AS347" s="152"/>
      <c r="AT347" s="152"/>
      <c r="AU347" s="152"/>
      <c r="AV347" s="152"/>
      <c r="AW347" s="152"/>
      <c r="AX347" s="152"/>
      <c r="AY347" s="152"/>
      <c r="BC347" s="152"/>
      <c r="BF347" s="152"/>
      <c r="BG347" s="152"/>
      <c r="BS347" s="152"/>
      <c r="BT347" s="152"/>
      <c r="BU347" s="152"/>
      <c r="BV347" s="152"/>
      <c r="BW347" s="152"/>
      <c r="BX347" s="152"/>
    </row>
    <row r="348" spans="12:76" s="174" customFormat="1" ht="12.75">
      <c r="L348" s="152"/>
      <c r="M348" s="152"/>
      <c r="N348" s="152"/>
      <c r="O348" s="152"/>
      <c r="P348" s="178"/>
      <c r="Q348" s="152"/>
      <c r="R348" s="178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2"/>
      <c r="AJ348" s="152"/>
      <c r="AK348" s="152"/>
      <c r="AL348" s="152"/>
      <c r="AM348" s="152"/>
      <c r="AN348" s="152"/>
      <c r="AO348" s="152"/>
      <c r="AP348" s="152"/>
      <c r="AQ348" s="152"/>
      <c r="AR348" s="152"/>
      <c r="AS348" s="152"/>
      <c r="AT348" s="152"/>
      <c r="AU348" s="152"/>
      <c r="AV348" s="152"/>
      <c r="AW348" s="152"/>
      <c r="AX348" s="152"/>
      <c r="AY348" s="152"/>
      <c r="BC348" s="152"/>
      <c r="BF348" s="152"/>
      <c r="BG348" s="152"/>
      <c r="BS348" s="152"/>
      <c r="BT348" s="152"/>
      <c r="BU348" s="152"/>
      <c r="BV348" s="152"/>
      <c r="BW348" s="152"/>
      <c r="BX348" s="152"/>
    </row>
    <row r="349" spans="12:76" s="174" customFormat="1" ht="12.75">
      <c r="L349" s="152"/>
      <c r="M349" s="152"/>
      <c r="N349" s="152"/>
      <c r="O349" s="152"/>
      <c r="P349" s="178"/>
      <c r="Q349" s="152"/>
      <c r="R349" s="178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2"/>
      <c r="AJ349" s="152"/>
      <c r="AK349" s="152"/>
      <c r="AL349" s="152"/>
      <c r="AM349" s="152"/>
      <c r="AN349" s="152"/>
      <c r="AO349" s="152"/>
      <c r="AP349" s="152"/>
      <c r="AQ349" s="152"/>
      <c r="AR349" s="152"/>
      <c r="AS349" s="152"/>
      <c r="AT349" s="152"/>
      <c r="AU349" s="152"/>
      <c r="AV349" s="152"/>
      <c r="AW349" s="152"/>
      <c r="AX349" s="152"/>
      <c r="AY349" s="152"/>
      <c r="BC349" s="152"/>
      <c r="BF349" s="152"/>
      <c r="BG349" s="152"/>
      <c r="BS349" s="152"/>
      <c r="BT349" s="152"/>
      <c r="BU349" s="152"/>
      <c r="BV349" s="152"/>
      <c r="BW349" s="152"/>
      <c r="BX349" s="152"/>
    </row>
    <row r="350" spans="12:76" s="174" customFormat="1" ht="12.75">
      <c r="L350" s="152"/>
      <c r="M350" s="152"/>
      <c r="N350" s="152"/>
      <c r="O350" s="152"/>
      <c r="P350" s="178"/>
      <c r="Q350" s="152"/>
      <c r="R350" s="178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2"/>
      <c r="AJ350" s="152"/>
      <c r="AK350" s="152"/>
      <c r="AL350" s="152"/>
      <c r="AM350" s="152"/>
      <c r="AN350" s="152"/>
      <c r="AO350" s="152"/>
      <c r="AP350" s="152"/>
      <c r="AQ350" s="152"/>
      <c r="AR350" s="152"/>
      <c r="AS350" s="152"/>
      <c r="AT350" s="152"/>
      <c r="AU350" s="152"/>
      <c r="AV350" s="152"/>
      <c r="AW350" s="152"/>
      <c r="AX350" s="152"/>
      <c r="AY350" s="152"/>
      <c r="BC350" s="152"/>
      <c r="BF350" s="152"/>
      <c r="BG350" s="152"/>
      <c r="BS350" s="152"/>
      <c r="BT350" s="152"/>
      <c r="BU350" s="152"/>
      <c r="BV350" s="152"/>
      <c r="BW350" s="152"/>
      <c r="BX350" s="152"/>
    </row>
    <row r="351" spans="12:76" s="174" customFormat="1" ht="12.75">
      <c r="L351" s="152"/>
      <c r="M351" s="152"/>
      <c r="N351" s="152"/>
      <c r="O351" s="152"/>
      <c r="P351" s="178"/>
      <c r="Q351" s="152"/>
      <c r="R351" s="178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2"/>
      <c r="AJ351" s="152"/>
      <c r="AK351" s="152"/>
      <c r="AL351" s="152"/>
      <c r="AM351" s="152"/>
      <c r="AN351" s="152"/>
      <c r="AO351" s="152"/>
      <c r="AP351" s="152"/>
      <c r="AQ351" s="152"/>
      <c r="AR351" s="152"/>
      <c r="AS351" s="152"/>
      <c r="AT351" s="152"/>
      <c r="AU351" s="152"/>
      <c r="AV351" s="152"/>
      <c r="AW351" s="152"/>
      <c r="AX351" s="152"/>
      <c r="AY351" s="152"/>
      <c r="BC351" s="152"/>
      <c r="BF351" s="152"/>
      <c r="BG351" s="152"/>
      <c r="BS351" s="152"/>
      <c r="BT351" s="152"/>
      <c r="BU351" s="152"/>
      <c r="BV351" s="152"/>
      <c r="BW351" s="152"/>
      <c r="BX351" s="152"/>
    </row>
    <row r="352" spans="12:76" s="174" customFormat="1" ht="12.75">
      <c r="L352" s="152"/>
      <c r="M352" s="152"/>
      <c r="N352" s="152"/>
      <c r="O352" s="152"/>
      <c r="P352" s="178"/>
      <c r="Q352" s="152"/>
      <c r="R352" s="178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2"/>
      <c r="AJ352" s="152"/>
      <c r="AK352" s="152"/>
      <c r="AL352" s="152"/>
      <c r="AM352" s="152"/>
      <c r="AN352" s="152"/>
      <c r="AO352" s="152"/>
      <c r="AP352" s="152"/>
      <c r="AQ352" s="152"/>
      <c r="AR352" s="152"/>
      <c r="AS352" s="152"/>
      <c r="AT352" s="152"/>
      <c r="AU352" s="152"/>
      <c r="AV352" s="152"/>
      <c r="AW352" s="152"/>
      <c r="AX352" s="152"/>
      <c r="AY352" s="152"/>
      <c r="BC352" s="152"/>
      <c r="BF352" s="152"/>
      <c r="BG352" s="152"/>
      <c r="BS352" s="152"/>
      <c r="BT352" s="152"/>
      <c r="BU352" s="152"/>
      <c r="BV352" s="152"/>
      <c r="BW352" s="152"/>
      <c r="BX352" s="152"/>
    </row>
    <row r="353" spans="12:76" s="174" customFormat="1" ht="12.75">
      <c r="L353" s="152"/>
      <c r="M353" s="152"/>
      <c r="N353" s="152"/>
      <c r="O353" s="152"/>
      <c r="P353" s="178"/>
      <c r="Q353" s="152"/>
      <c r="R353" s="178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2"/>
      <c r="AJ353" s="152"/>
      <c r="AK353" s="152"/>
      <c r="AL353" s="152"/>
      <c r="AM353" s="152"/>
      <c r="AN353" s="152"/>
      <c r="AO353" s="152"/>
      <c r="AP353" s="152"/>
      <c r="AQ353" s="152"/>
      <c r="AR353" s="152"/>
      <c r="AS353" s="152"/>
      <c r="AT353" s="152"/>
      <c r="AU353" s="152"/>
      <c r="AV353" s="152"/>
      <c r="AW353" s="152"/>
      <c r="AX353" s="152"/>
      <c r="AY353" s="152"/>
      <c r="BC353" s="152"/>
      <c r="BF353" s="152"/>
      <c r="BG353" s="152"/>
      <c r="BS353" s="152"/>
      <c r="BT353" s="152"/>
      <c r="BU353" s="152"/>
      <c r="BV353" s="152"/>
      <c r="BW353" s="152"/>
      <c r="BX353" s="152"/>
    </row>
    <row r="354" spans="12:76" s="174" customFormat="1" ht="12.75">
      <c r="L354" s="152"/>
      <c r="M354" s="152"/>
      <c r="N354" s="152"/>
      <c r="O354" s="152"/>
      <c r="P354" s="178"/>
      <c r="Q354" s="152"/>
      <c r="R354" s="178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2"/>
      <c r="AJ354" s="152"/>
      <c r="AK354" s="152"/>
      <c r="AL354" s="152"/>
      <c r="AM354" s="152"/>
      <c r="AN354" s="152"/>
      <c r="AO354" s="152"/>
      <c r="AP354" s="152"/>
      <c r="AQ354" s="152"/>
      <c r="AR354" s="152"/>
      <c r="AS354" s="152"/>
      <c r="AT354" s="152"/>
      <c r="AU354" s="152"/>
      <c r="AV354" s="152"/>
      <c r="AW354" s="152"/>
      <c r="AX354" s="152"/>
      <c r="AY354" s="152"/>
      <c r="BC354" s="152"/>
      <c r="BF354" s="152"/>
      <c r="BG354" s="152"/>
      <c r="BS354" s="152"/>
      <c r="BT354" s="152"/>
      <c r="BU354" s="152"/>
      <c r="BV354" s="152"/>
      <c r="BW354" s="152"/>
      <c r="BX354" s="152"/>
    </row>
    <row r="355" spans="12:76" s="174" customFormat="1" ht="12.75">
      <c r="L355" s="152"/>
      <c r="M355" s="152"/>
      <c r="N355" s="152"/>
      <c r="O355" s="152"/>
      <c r="P355" s="178"/>
      <c r="Q355" s="152"/>
      <c r="R355" s="178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2"/>
      <c r="AJ355" s="152"/>
      <c r="AK355" s="152"/>
      <c r="AL355" s="152"/>
      <c r="AM355" s="152"/>
      <c r="AN355" s="152"/>
      <c r="AO355" s="152"/>
      <c r="AP355" s="152"/>
      <c r="AQ355" s="152"/>
      <c r="AR355" s="152"/>
      <c r="AS355" s="152"/>
      <c r="AT355" s="152"/>
      <c r="AU355" s="152"/>
      <c r="AV355" s="152"/>
      <c r="AW355" s="152"/>
      <c r="AX355" s="152"/>
      <c r="AY355" s="152"/>
      <c r="BC355" s="152"/>
      <c r="BF355" s="152"/>
      <c r="BG355" s="152"/>
      <c r="BS355" s="152"/>
      <c r="BT355" s="152"/>
      <c r="BU355" s="152"/>
      <c r="BV355" s="152"/>
      <c r="BW355" s="152"/>
      <c r="BX355" s="152"/>
    </row>
    <row r="356" spans="12:76" s="174" customFormat="1" ht="12.75">
      <c r="L356" s="152"/>
      <c r="M356" s="152"/>
      <c r="N356" s="152"/>
      <c r="O356" s="152"/>
      <c r="P356" s="178"/>
      <c r="Q356" s="152"/>
      <c r="R356" s="178"/>
      <c r="S356" s="152"/>
      <c r="T356" s="152"/>
      <c r="U356" s="152"/>
      <c r="V356" s="152"/>
      <c r="W356" s="152"/>
      <c r="X356" s="152"/>
      <c r="Y356" s="152"/>
      <c r="Z356" s="152"/>
      <c r="AA356" s="152"/>
      <c r="AB356" s="152"/>
      <c r="AC356" s="152"/>
      <c r="AD356" s="152"/>
      <c r="AE356" s="152"/>
      <c r="AF356" s="152"/>
      <c r="AG356" s="152"/>
      <c r="AH356" s="152"/>
      <c r="AI356" s="152"/>
      <c r="AJ356" s="152"/>
      <c r="AK356" s="152"/>
      <c r="AL356" s="152"/>
      <c r="AM356" s="152"/>
      <c r="AN356" s="152"/>
      <c r="AO356" s="152"/>
      <c r="AP356" s="152"/>
      <c r="AQ356" s="152"/>
      <c r="AR356" s="152"/>
      <c r="AS356" s="152"/>
      <c r="AT356" s="152"/>
      <c r="AU356" s="152"/>
      <c r="AV356" s="152"/>
      <c r="AW356" s="152"/>
      <c r="AX356" s="152"/>
      <c r="AY356" s="152"/>
      <c r="BC356" s="152"/>
      <c r="BF356" s="152"/>
      <c r="BG356" s="152"/>
      <c r="BS356" s="152"/>
      <c r="BT356" s="152"/>
      <c r="BU356" s="152"/>
      <c r="BV356" s="152"/>
      <c r="BW356" s="152"/>
      <c r="BX356" s="152"/>
    </row>
    <row r="357" spans="12:76" s="174" customFormat="1" ht="12.75">
      <c r="L357" s="152"/>
      <c r="M357" s="152"/>
      <c r="N357" s="152"/>
      <c r="O357" s="152"/>
      <c r="P357" s="178"/>
      <c r="Q357" s="152"/>
      <c r="R357" s="178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52"/>
      <c r="AL357" s="152"/>
      <c r="AM357" s="152"/>
      <c r="AN357" s="152"/>
      <c r="AO357" s="152"/>
      <c r="AP357" s="152"/>
      <c r="AQ357" s="152"/>
      <c r="AR357" s="152"/>
      <c r="AS357" s="152"/>
      <c r="AT357" s="152"/>
      <c r="AU357" s="152"/>
      <c r="AV357" s="152"/>
      <c r="AW357" s="152"/>
      <c r="AX357" s="152"/>
      <c r="AY357" s="152"/>
      <c r="BC357" s="152"/>
      <c r="BF357" s="152"/>
      <c r="BG357" s="152"/>
      <c r="BS357" s="152"/>
      <c r="BT357" s="152"/>
      <c r="BU357" s="152"/>
      <c r="BV357" s="152"/>
      <c r="BW357" s="152"/>
      <c r="BX357" s="152"/>
    </row>
    <row r="358" spans="12:76" s="174" customFormat="1" ht="12.75">
      <c r="L358" s="152"/>
      <c r="M358" s="152"/>
      <c r="N358" s="152"/>
      <c r="O358" s="152"/>
      <c r="P358" s="178"/>
      <c r="Q358" s="152"/>
      <c r="R358" s="178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  <c r="AG358" s="152"/>
      <c r="AH358" s="152"/>
      <c r="AI358" s="152"/>
      <c r="AJ358" s="152"/>
      <c r="AK358" s="152"/>
      <c r="AL358" s="152"/>
      <c r="AM358" s="152"/>
      <c r="AN358" s="152"/>
      <c r="AO358" s="152"/>
      <c r="AP358" s="152"/>
      <c r="AQ358" s="152"/>
      <c r="AR358" s="152"/>
      <c r="AS358" s="152"/>
      <c r="AT358" s="152"/>
      <c r="AU358" s="152"/>
      <c r="AV358" s="152"/>
      <c r="AW358" s="152"/>
      <c r="AX358" s="152"/>
      <c r="AY358" s="152"/>
      <c r="BC358" s="152"/>
      <c r="BF358" s="152"/>
      <c r="BG358" s="152"/>
      <c r="BS358" s="152"/>
      <c r="BT358" s="152"/>
      <c r="BU358" s="152"/>
      <c r="BV358" s="152"/>
      <c r="BW358" s="152"/>
      <c r="BX358" s="152"/>
    </row>
    <row r="359" spans="12:76" s="174" customFormat="1" ht="12.75">
      <c r="L359" s="152"/>
      <c r="M359" s="152"/>
      <c r="N359" s="152"/>
      <c r="O359" s="152"/>
      <c r="P359" s="178"/>
      <c r="Q359" s="152"/>
      <c r="R359" s="178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  <c r="AD359" s="152"/>
      <c r="AE359" s="152"/>
      <c r="AF359" s="152"/>
      <c r="AG359" s="152"/>
      <c r="AH359" s="152"/>
      <c r="AI359" s="152"/>
      <c r="AJ359" s="152"/>
      <c r="AK359" s="152"/>
      <c r="AL359" s="152"/>
      <c r="AM359" s="152"/>
      <c r="AN359" s="152"/>
      <c r="AO359" s="152"/>
      <c r="AP359" s="152"/>
      <c r="AQ359" s="152"/>
      <c r="AR359" s="152"/>
      <c r="AS359" s="152"/>
      <c r="AT359" s="152"/>
      <c r="AU359" s="152"/>
      <c r="AV359" s="152"/>
      <c r="AW359" s="152"/>
      <c r="AX359" s="152"/>
      <c r="AY359" s="152"/>
      <c r="BC359" s="152"/>
      <c r="BF359" s="152"/>
      <c r="BG359" s="152"/>
      <c r="BS359" s="152"/>
      <c r="BT359" s="152"/>
      <c r="BU359" s="152"/>
      <c r="BV359" s="152"/>
      <c r="BW359" s="152"/>
      <c r="BX359" s="152"/>
    </row>
    <row r="360" spans="12:76" s="174" customFormat="1" ht="12.75">
      <c r="L360" s="152"/>
      <c r="M360" s="152"/>
      <c r="N360" s="152"/>
      <c r="O360" s="152"/>
      <c r="P360" s="178"/>
      <c r="Q360" s="152"/>
      <c r="R360" s="178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  <c r="AD360" s="152"/>
      <c r="AE360" s="152"/>
      <c r="AF360" s="152"/>
      <c r="AG360" s="152"/>
      <c r="AH360" s="152"/>
      <c r="AI360" s="152"/>
      <c r="AJ360" s="152"/>
      <c r="AK360" s="152"/>
      <c r="AL360" s="152"/>
      <c r="AM360" s="152"/>
      <c r="AN360" s="152"/>
      <c r="AO360" s="152"/>
      <c r="AP360" s="152"/>
      <c r="AQ360" s="152"/>
      <c r="AR360" s="152"/>
      <c r="AS360" s="152"/>
      <c r="AT360" s="152"/>
      <c r="AU360" s="152"/>
      <c r="AV360" s="152"/>
      <c r="AW360" s="152"/>
      <c r="AX360" s="152"/>
      <c r="AY360" s="152"/>
      <c r="BC360" s="152"/>
      <c r="BF360" s="152"/>
      <c r="BG360" s="152"/>
      <c r="BS360" s="152"/>
      <c r="BT360" s="152"/>
      <c r="BU360" s="152"/>
      <c r="BV360" s="152"/>
      <c r="BW360" s="152"/>
      <c r="BX360" s="152"/>
    </row>
    <row r="361" spans="12:76" s="174" customFormat="1" ht="12.75">
      <c r="L361" s="152"/>
      <c r="M361" s="152"/>
      <c r="N361" s="152"/>
      <c r="O361" s="152"/>
      <c r="P361" s="178"/>
      <c r="Q361" s="152"/>
      <c r="R361" s="178"/>
      <c r="S361" s="152"/>
      <c r="T361" s="152"/>
      <c r="U361" s="152"/>
      <c r="V361" s="152"/>
      <c r="W361" s="152"/>
      <c r="X361" s="152"/>
      <c r="Y361" s="152"/>
      <c r="Z361" s="152"/>
      <c r="AA361" s="152"/>
      <c r="AB361" s="152"/>
      <c r="AC361" s="152"/>
      <c r="AD361" s="152"/>
      <c r="AE361" s="152"/>
      <c r="AF361" s="152"/>
      <c r="AG361" s="152"/>
      <c r="AH361" s="152"/>
      <c r="AI361" s="152"/>
      <c r="AJ361" s="152"/>
      <c r="AK361" s="152"/>
      <c r="AL361" s="152"/>
      <c r="AM361" s="152"/>
      <c r="AN361" s="152"/>
      <c r="AO361" s="152"/>
      <c r="AP361" s="152"/>
      <c r="AQ361" s="152"/>
      <c r="AR361" s="152"/>
      <c r="AS361" s="152"/>
      <c r="AT361" s="152"/>
      <c r="AU361" s="152"/>
      <c r="AV361" s="152"/>
      <c r="AW361" s="152"/>
      <c r="AX361" s="152"/>
      <c r="AY361" s="152"/>
      <c r="BC361" s="152"/>
      <c r="BF361" s="152"/>
      <c r="BG361" s="152"/>
      <c r="BS361" s="152"/>
      <c r="BT361" s="152"/>
      <c r="BU361" s="152"/>
      <c r="BV361" s="152"/>
      <c r="BW361" s="152"/>
      <c r="BX361" s="152"/>
    </row>
    <row r="362" spans="12:76" s="174" customFormat="1" ht="12.75">
      <c r="L362" s="152"/>
      <c r="M362" s="152"/>
      <c r="N362" s="152"/>
      <c r="O362" s="152"/>
      <c r="P362" s="178"/>
      <c r="Q362" s="152"/>
      <c r="R362" s="178"/>
      <c r="S362" s="152"/>
      <c r="T362" s="152"/>
      <c r="U362" s="152"/>
      <c r="V362" s="152"/>
      <c r="W362" s="152"/>
      <c r="X362" s="152"/>
      <c r="Y362" s="152"/>
      <c r="Z362" s="152"/>
      <c r="AA362" s="152"/>
      <c r="AB362" s="152"/>
      <c r="AC362" s="152"/>
      <c r="AD362" s="152"/>
      <c r="AE362" s="152"/>
      <c r="AF362" s="152"/>
      <c r="AG362" s="152"/>
      <c r="AH362" s="152"/>
      <c r="AI362" s="152"/>
      <c r="AJ362" s="152"/>
      <c r="AK362" s="152"/>
      <c r="AL362" s="152"/>
      <c r="AM362" s="152"/>
      <c r="AN362" s="152"/>
      <c r="AO362" s="152"/>
      <c r="AP362" s="152"/>
      <c r="AQ362" s="152"/>
      <c r="AR362" s="152"/>
      <c r="AS362" s="152"/>
      <c r="AT362" s="152"/>
      <c r="AU362" s="152"/>
      <c r="AV362" s="152"/>
      <c r="AW362" s="152"/>
      <c r="AX362" s="152"/>
      <c r="AY362" s="152"/>
      <c r="BC362" s="152"/>
      <c r="BF362" s="152"/>
      <c r="BG362" s="152"/>
      <c r="BS362" s="152"/>
      <c r="BT362" s="152"/>
      <c r="BU362" s="152"/>
      <c r="BV362" s="152"/>
      <c r="BW362" s="152"/>
      <c r="BX362" s="152"/>
    </row>
    <row r="363" spans="12:76" s="174" customFormat="1" ht="12.75">
      <c r="L363" s="152"/>
      <c r="M363" s="152"/>
      <c r="N363" s="152"/>
      <c r="O363" s="152"/>
      <c r="P363" s="178"/>
      <c r="Q363" s="152"/>
      <c r="R363" s="178"/>
      <c r="S363" s="152"/>
      <c r="T363" s="152"/>
      <c r="U363" s="152"/>
      <c r="V363" s="152"/>
      <c r="W363" s="152"/>
      <c r="X363" s="152"/>
      <c r="Y363" s="152"/>
      <c r="Z363" s="152"/>
      <c r="AA363" s="152"/>
      <c r="AB363" s="152"/>
      <c r="AC363" s="152"/>
      <c r="AD363" s="152"/>
      <c r="AE363" s="152"/>
      <c r="AF363" s="152"/>
      <c r="AG363" s="152"/>
      <c r="AH363" s="152"/>
      <c r="AI363" s="152"/>
      <c r="AJ363" s="152"/>
      <c r="AK363" s="152"/>
      <c r="AL363" s="152"/>
      <c r="AM363" s="152"/>
      <c r="AN363" s="152"/>
      <c r="AO363" s="152"/>
      <c r="AP363" s="152"/>
      <c r="AQ363" s="152"/>
      <c r="AR363" s="152"/>
      <c r="AS363" s="152"/>
      <c r="AT363" s="152"/>
      <c r="AU363" s="152"/>
      <c r="AV363" s="152"/>
      <c r="AW363" s="152"/>
      <c r="AX363" s="152"/>
      <c r="AY363" s="152"/>
      <c r="BC363" s="152"/>
      <c r="BF363" s="152"/>
      <c r="BG363" s="152"/>
      <c r="BS363" s="152"/>
      <c r="BT363" s="152"/>
      <c r="BU363" s="152"/>
      <c r="BV363" s="152"/>
      <c r="BW363" s="152"/>
      <c r="BX363" s="152"/>
    </row>
    <row r="364" spans="12:76" s="174" customFormat="1" ht="12.75">
      <c r="L364" s="152"/>
      <c r="M364" s="152"/>
      <c r="N364" s="152"/>
      <c r="O364" s="152"/>
      <c r="P364" s="178"/>
      <c r="Q364" s="152"/>
      <c r="R364" s="178"/>
      <c r="S364" s="152"/>
      <c r="T364" s="152"/>
      <c r="U364" s="152"/>
      <c r="V364" s="152"/>
      <c r="W364" s="152"/>
      <c r="X364" s="152"/>
      <c r="Y364" s="152"/>
      <c r="Z364" s="152"/>
      <c r="AA364" s="152"/>
      <c r="AB364" s="152"/>
      <c r="AC364" s="152"/>
      <c r="AD364" s="152"/>
      <c r="AE364" s="152"/>
      <c r="AF364" s="152"/>
      <c r="AG364" s="152"/>
      <c r="AH364" s="152"/>
      <c r="AI364" s="152"/>
      <c r="AJ364" s="152"/>
      <c r="AK364" s="152"/>
      <c r="AL364" s="152"/>
      <c r="AM364" s="152"/>
      <c r="AN364" s="152"/>
      <c r="AO364" s="152"/>
      <c r="AP364" s="152"/>
      <c r="AQ364" s="152"/>
      <c r="AR364" s="152"/>
      <c r="AS364" s="152"/>
      <c r="AT364" s="152"/>
      <c r="AU364" s="152"/>
      <c r="AV364" s="152"/>
      <c r="AW364" s="152"/>
      <c r="AX364" s="152"/>
      <c r="AY364" s="152"/>
      <c r="BC364" s="152"/>
      <c r="BF364" s="152"/>
      <c r="BG364" s="152"/>
      <c r="BS364" s="152"/>
      <c r="BT364" s="152"/>
      <c r="BU364" s="152"/>
      <c r="BV364" s="152"/>
      <c r="BW364" s="152"/>
      <c r="BX364" s="152"/>
    </row>
    <row r="365" spans="12:76" s="174" customFormat="1" ht="12.75">
      <c r="L365" s="152"/>
      <c r="M365" s="152"/>
      <c r="N365" s="152"/>
      <c r="O365" s="152"/>
      <c r="P365" s="178"/>
      <c r="Q365" s="152"/>
      <c r="R365" s="178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  <c r="AD365" s="152"/>
      <c r="AE365" s="152"/>
      <c r="AF365" s="152"/>
      <c r="AG365" s="152"/>
      <c r="AH365" s="152"/>
      <c r="AI365" s="152"/>
      <c r="AJ365" s="152"/>
      <c r="AK365" s="152"/>
      <c r="AL365" s="152"/>
      <c r="AM365" s="152"/>
      <c r="AN365" s="152"/>
      <c r="AO365" s="152"/>
      <c r="AP365" s="152"/>
      <c r="AQ365" s="152"/>
      <c r="AR365" s="152"/>
      <c r="AS365" s="152"/>
      <c r="AT365" s="152"/>
      <c r="AU365" s="152"/>
      <c r="AV365" s="152"/>
      <c r="AW365" s="152"/>
      <c r="AX365" s="152"/>
      <c r="AY365" s="152"/>
      <c r="BC365" s="152"/>
      <c r="BF365" s="152"/>
      <c r="BG365" s="152"/>
      <c r="BS365" s="152"/>
      <c r="BT365" s="152"/>
      <c r="BU365" s="152"/>
      <c r="BV365" s="152"/>
      <c r="BW365" s="152"/>
      <c r="BX365" s="152"/>
    </row>
    <row r="366" spans="12:76" s="174" customFormat="1" ht="12.75">
      <c r="L366" s="152"/>
      <c r="M366" s="152"/>
      <c r="N366" s="152"/>
      <c r="O366" s="152"/>
      <c r="P366" s="178"/>
      <c r="Q366" s="152"/>
      <c r="R366" s="178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2"/>
      <c r="AG366" s="152"/>
      <c r="AH366" s="152"/>
      <c r="AI366" s="152"/>
      <c r="AJ366" s="152"/>
      <c r="AK366" s="152"/>
      <c r="AL366" s="152"/>
      <c r="AM366" s="152"/>
      <c r="AN366" s="152"/>
      <c r="AO366" s="152"/>
      <c r="AP366" s="152"/>
      <c r="AQ366" s="152"/>
      <c r="AR366" s="152"/>
      <c r="AS366" s="152"/>
      <c r="AT366" s="152"/>
      <c r="AU366" s="152"/>
      <c r="AV366" s="152"/>
      <c r="AW366" s="152"/>
      <c r="AX366" s="152"/>
      <c r="AY366" s="152"/>
      <c r="BC366" s="152"/>
      <c r="BF366" s="152"/>
      <c r="BG366" s="152"/>
      <c r="BS366" s="152"/>
      <c r="BT366" s="152"/>
      <c r="BU366" s="152"/>
      <c r="BV366" s="152"/>
      <c r="BW366" s="152"/>
      <c r="BX366" s="152"/>
    </row>
    <row r="367" spans="12:76" s="174" customFormat="1" ht="12.75">
      <c r="L367" s="152"/>
      <c r="M367" s="152"/>
      <c r="N367" s="152"/>
      <c r="O367" s="152"/>
      <c r="P367" s="178"/>
      <c r="Q367" s="152"/>
      <c r="R367" s="178"/>
      <c r="S367" s="152"/>
      <c r="T367" s="152"/>
      <c r="U367" s="152"/>
      <c r="V367" s="152"/>
      <c r="W367" s="152"/>
      <c r="X367" s="152"/>
      <c r="Y367" s="152"/>
      <c r="Z367" s="152"/>
      <c r="AA367" s="152"/>
      <c r="AB367" s="152"/>
      <c r="AC367" s="152"/>
      <c r="AD367" s="152"/>
      <c r="AE367" s="152"/>
      <c r="AF367" s="152"/>
      <c r="AG367" s="152"/>
      <c r="AH367" s="152"/>
      <c r="AI367" s="152"/>
      <c r="AJ367" s="152"/>
      <c r="AK367" s="152"/>
      <c r="AL367" s="152"/>
      <c r="AM367" s="152"/>
      <c r="AN367" s="152"/>
      <c r="AO367" s="152"/>
      <c r="AP367" s="152"/>
      <c r="AQ367" s="152"/>
      <c r="AR367" s="152"/>
      <c r="AS367" s="152"/>
      <c r="AT367" s="152"/>
      <c r="AU367" s="152"/>
      <c r="AV367" s="152"/>
      <c r="AW367" s="152"/>
      <c r="AX367" s="152"/>
      <c r="AY367" s="152"/>
      <c r="BC367" s="152"/>
      <c r="BF367" s="152"/>
      <c r="BG367" s="152"/>
      <c r="BS367" s="152"/>
      <c r="BT367" s="152"/>
      <c r="BU367" s="152"/>
      <c r="BV367" s="152"/>
      <c r="BW367" s="152"/>
      <c r="BX367" s="152"/>
    </row>
    <row r="368" spans="12:76" s="174" customFormat="1" ht="12.75">
      <c r="L368" s="152"/>
      <c r="M368" s="152"/>
      <c r="N368" s="152"/>
      <c r="O368" s="152"/>
      <c r="P368" s="178"/>
      <c r="Q368" s="152"/>
      <c r="R368" s="178"/>
      <c r="S368" s="152"/>
      <c r="T368" s="152"/>
      <c r="U368" s="152"/>
      <c r="V368" s="152"/>
      <c r="W368" s="152"/>
      <c r="X368" s="152"/>
      <c r="Y368" s="152"/>
      <c r="Z368" s="152"/>
      <c r="AA368" s="152"/>
      <c r="AB368" s="152"/>
      <c r="AC368" s="152"/>
      <c r="AD368" s="152"/>
      <c r="AE368" s="152"/>
      <c r="AF368" s="152"/>
      <c r="AG368" s="152"/>
      <c r="AH368" s="152"/>
      <c r="AI368" s="152"/>
      <c r="AJ368" s="152"/>
      <c r="AK368" s="152"/>
      <c r="AL368" s="152"/>
      <c r="AM368" s="152"/>
      <c r="AN368" s="152"/>
      <c r="AO368" s="152"/>
      <c r="AP368" s="152"/>
      <c r="AQ368" s="152"/>
      <c r="AR368" s="152"/>
      <c r="AS368" s="152"/>
      <c r="AT368" s="152"/>
      <c r="AU368" s="152"/>
      <c r="AV368" s="152"/>
      <c r="AW368" s="152"/>
      <c r="AX368" s="152"/>
      <c r="AY368" s="152"/>
      <c r="BC368" s="152"/>
      <c r="BF368" s="152"/>
      <c r="BG368" s="152"/>
      <c r="BS368" s="152"/>
      <c r="BT368" s="152"/>
      <c r="BU368" s="152"/>
      <c r="BV368" s="152"/>
      <c r="BW368" s="152"/>
      <c r="BX368" s="152"/>
    </row>
    <row r="369" spans="12:76" s="174" customFormat="1" ht="12.75">
      <c r="L369" s="152"/>
      <c r="M369" s="152"/>
      <c r="N369" s="152"/>
      <c r="O369" s="152"/>
      <c r="P369" s="178"/>
      <c r="Q369" s="152"/>
      <c r="R369" s="178"/>
      <c r="S369" s="152"/>
      <c r="T369" s="152"/>
      <c r="U369" s="152"/>
      <c r="V369" s="152"/>
      <c r="W369" s="152"/>
      <c r="X369" s="152"/>
      <c r="Y369" s="152"/>
      <c r="Z369" s="152"/>
      <c r="AA369" s="152"/>
      <c r="AB369" s="152"/>
      <c r="AC369" s="152"/>
      <c r="AD369" s="152"/>
      <c r="AE369" s="152"/>
      <c r="AF369" s="152"/>
      <c r="AG369" s="152"/>
      <c r="AH369" s="152"/>
      <c r="AI369" s="152"/>
      <c r="AJ369" s="152"/>
      <c r="AK369" s="152"/>
      <c r="AL369" s="152"/>
      <c r="AM369" s="152"/>
      <c r="AN369" s="152"/>
      <c r="AO369" s="152"/>
      <c r="AP369" s="152"/>
      <c r="AQ369" s="152"/>
      <c r="AR369" s="152"/>
      <c r="AS369" s="152"/>
      <c r="AT369" s="152"/>
      <c r="AU369" s="152"/>
      <c r="AV369" s="152"/>
      <c r="AW369" s="152"/>
      <c r="AX369" s="152"/>
      <c r="AY369" s="152"/>
      <c r="BC369" s="152"/>
      <c r="BF369" s="152"/>
      <c r="BG369" s="152"/>
      <c r="BS369" s="152"/>
      <c r="BT369" s="152"/>
      <c r="BU369" s="152"/>
      <c r="BV369" s="152"/>
      <c r="BW369" s="152"/>
      <c r="BX369" s="152"/>
    </row>
    <row r="370" spans="12:76" s="174" customFormat="1" ht="12.75">
      <c r="L370" s="152"/>
      <c r="M370" s="152"/>
      <c r="N370" s="152"/>
      <c r="O370" s="152"/>
      <c r="P370" s="178"/>
      <c r="Q370" s="152"/>
      <c r="R370" s="178"/>
      <c r="S370" s="152"/>
      <c r="T370" s="152"/>
      <c r="U370" s="152"/>
      <c r="V370" s="152"/>
      <c r="W370" s="152"/>
      <c r="X370" s="152"/>
      <c r="Y370" s="152"/>
      <c r="Z370" s="152"/>
      <c r="AA370" s="152"/>
      <c r="AB370" s="152"/>
      <c r="AC370" s="152"/>
      <c r="AD370" s="152"/>
      <c r="AE370" s="152"/>
      <c r="AF370" s="152"/>
      <c r="AG370" s="152"/>
      <c r="AH370" s="152"/>
      <c r="AI370" s="152"/>
      <c r="AJ370" s="152"/>
      <c r="AK370" s="152"/>
      <c r="AL370" s="152"/>
      <c r="AM370" s="152"/>
      <c r="AN370" s="152"/>
      <c r="AO370" s="152"/>
      <c r="AP370" s="152"/>
      <c r="AQ370" s="152"/>
      <c r="AR370" s="152"/>
      <c r="AS370" s="152"/>
      <c r="AT370" s="152"/>
      <c r="AU370" s="152"/>
      <c r="AV370" s="152"/>
      <c r="AW370" s="152"/>
      <c r="AX370" s="152"/>
      <c r="AY370" s="152"/>
      <c r="BC370" s="152"/>
      <c r="BF370" s="152"/>
      <c r="BG370" s="152"/>
      <c r="BS370" s="152"/>
      <c r="BT370" s="152"/>
      <c r="BU370" s="152"/>
      <c r="BV370" s="152"/>
      <c r="BW370" s="152"/>
      <c r="BX370" s="152"/>
    </row>
    <row r="371" spans="12:76" s="174" customFormat="1" ht="12.75">
      <c r="L371" s="152"/>
      <c r="M371" s="152"/>
      <c r="N371" s="152"/>
      <c r="O371" s="152"/>
      <c r="P371" s="178"/>
      <c r="Q371" s="152"/>
      <c r="R371" s="178"/>
      <c r="S371" s="152"/>
      <c r="T371" s="152"/>
      <c r="U371" s="152"/>
      <c r="V371" s="152"/>
      <c r="W371" s="152"/>
      <c r="X371" s="152"/>
      <c r="Y371" s="152"/>
      <c r="Z371" s="152"/>
      <c r="AA371" s="152"/>
      <c r="AB371" s="152"/>
      <c r="AC371" s="152"/>
      <c r="AD371" s="152"/>
      <c r="AE371" s="152"/>
      <c r="AF371" s="152"/>
      <c r="AG371" s="152"/>
      <c r="AH371" s="152"/>
      <c r="AI371" s="152"/>
      <c r="AJ371" s="152"/>
      <c r="AK371" s="152"/>
      <c r="AL371" s="152"/>
      <c r="AM371" s="152"/>
      <c r="AN371" s="152"/>
      <c r="AO371" s="152"/>
      <c r="AP371" s="152"/>
      <c r="AQ371" s="152"/>
      <c r="AR371" s="152"/>
      <c r="AS371" s="152"/>
      <c r="AT371" s="152"/>
      <c r="AU371" s="152"/>
      <c r="AV371" s="152"/>
      <c r="AW371" s="152"/>
      <c r="AX371" s="152"/>
      <c r="AY371" s="152"/>
      <c r="BC371" s="152"/>
      <c r="BF371" s="152"/>
      <c r="BG371" s="152"/>
      <c r="BS371" s="152"/>
      <c r="BT371" s="152"/>
      <c r="BU371" s="152"/>
      <c r="BV371" s="152"/>
      <c r="BW371" s="152"/>
      <c r="BX371" s="152"/>
    </row>
    <row r="372" spans="12:76" s="174" customFormat="1" ht="12.75">
      <c r="L372" s="152"/>
      <c r="M372" s="152"/>
      <c r="N372" s="152"/>
      <c r="O372" s="152"/>
      <c r="P372" s="178"/>
      <c r="Q372" s="152"/>
      <c r="R372" s="178"/>
      <c r="S372" s="152"/>
      <c r="T372" s="152"/>
      <c r="U372" s="152"/>
      <c r="V372" s="152"/>
      <c r="W372" s="152"/>
      <c r="X372" s="152"/>
      <c r="Y372" s="152"/>
      <c r="Z372" s="152"/>
      <c r="AA372" s="152"/>
      <c r="AB372" s="152"/>
      <c r="AC372" s="152"/>
      <c r="AD372" s="152"/>
      <c r="AE372" s="152"/>
      <c r="AF372" s="152"/>
      <c r="AG372" s="152"/>
      <c r="AH372" s="152"/>
      <c r="AI372" s="152"/>
      <c r="AJ372" s="152"/>
      <c r="AK372" s="152"/>
      <c r="AL372" s="152"/>
      <c r="AM372" s="152"/>
      <c r="AN372" s="152"/>
      <c r="AO372" s="152"/>
      <c r="AP372" s="152"/>
      <c r="AQ372" s="152"/>
      <c r="AR372" s="152"/>
      <c r="AS372" s="152"/>
      <c r="AT372" s="152"/>
      <c r="AU372" s="152"/>
      <c r="AV372" s="152"/>
      <c r="AW372" s="152"/>
      <c r="AX372" s="152"/>
      <c r="AY372" s="152"/>
      <c r="BC372" s="152"/>
      <c r="BF372" s="152"/>
      <c r="BG372" s="152"/>
      <c r="BS372" s="152"/>
      <c r="BT372" s="152"/>
      <c r="BU372" s="152"/>
      <c r="BV372" s="152"/>
      <c r="BW372" s="152"/>
      <c r="BX372" s="152"/>
    </row>
    <row r="373" spans="12:76" s="174" customFormat="1" ht="12.75">
      <c r="L373" s="152"/>
      <c r="M373" s="152"/>
      <c r="N373" s="152"/>
      <c r="O373" s="152"/>
      <c r="P373" s="178"/>
      <c r="Q373" s="152"/>
      <c r="R373" s="178"/>
      <c r="S373" s="152"/>
      <c r="T373" s="152"/>
      <c r="U373" s="152"/>
      <c r="V373" s="152"/>
      <c r="W373" s="152"/>
      <c r="X373" s="152"/>
      <c r="Y373" s="152"/>
      <c r="Z373" s="152"/>
      <c r="AA373" s="152"/>
      <c r="AB373" s="152"/>
      <c r="AC373" s="152"/>
      <c r="AD373" s="152"/>
      <c r="AE373" s="152"/>
      <c r="AF373" s="152"/>
      <c r="AG373" s="152"/>
      <c r="AH373" s="152"/>
      <c r="AI373" s="152"/>
      <c r="AJ373" s="152"/>
      <c r="AK373" s="152"/>
      <c r="AL373" s="152"/>
      <c r="AM373" s="152"/>
      <c r="AN373" s="152"/>
      <c r="AO373" s="152"/>
      <c r="AP373" s="152"/>
      <c r="AQ373" s="152"/>
      <c r="AR373" s="152"/>
      <c r="AS373" s="152"/>
      <c r="AT373" s="152"/>
      <c r="AU373" s="152"/>
      <c r="AV373" s="152"/>
      <c r="AW373" s="152"/>
      <c r="AX373" s="152"/>
      <c r="AY373" s="152"/>
      <c r="BC373" s="152"/>
      <c r="BF373" s="152"/>
      <c r="BG373" s="152"/>
      <c r="BS373" s="152"/>
      <c r="BT373" s="152"/>
      <c r="BU373" s="152"/>
      <c r="BV373" s="152"/>
      <c r="BW373" s="152"/>
      <c r="BX373" s="152"/>
    </row>
    <row r="374" spans="12:76" s="174" customFormat="1" ht="12.75">
      <c r="L374" s="152"/>
      <c r="M374" s="152"/>
      <c r="N374" s="152"/>
      <c r="O374" s="152"/>
      <c r="P374" s="178"/>
      <c r="Q374" s="152"/>
      <c r="R374" s="178"/>
      <c r="S374" s="152"/>
      <c r="T374" s="152"/>
      <c r="U374" s="152"/>
      <c r="V374" s="152"/>
      <c r="W374" s="152"/>
      <c r="X374" s="152"/>
      <c r="Y374" s="152"/>
      <c r="Z374" s="152"/>
      <c r="AA374" s="152"/>
      <c r="AB374" s="152"/>
      <c r="AC374" s="152"/>
      <c r="AD374" s="152"/>
      <c r="AE374" s="152"/>
      <c r="AF374" s="152"/>
      <c r="AG374" s="152"/>
      <c r="AH374" s="152"/>
      <c r="AI374" s="152"/>
      <c r="AJ374" s="152"/>
      <c r="AK374" s="152"/>
      <c r="AL374" s="152"/>
      <c r="AM374" s="152"/>
      <c r="AN374" s="152"/>
      <c r="AO374" s="152"/>
      <c r="AP374" s="152"/>
      <c r="AQ374" s="152"/>
      <c r="AR374" s="152"/>
      <c r="AS374" s="152"/>
      <c r="AT374" s="152"/>
      <c r="AU374" s="152"/>
      <c r="AV374" s="152"/>
      <c r="AW374" s="152"/>
      <c r="AX374" s="152"/>
      <c r="AY374" s="152"/>
      <c r="BC374" s="152"/>
      <c r="BF374" s="152"/>
      <c r="BG374" s="152"/>
      <c r="BS374" s="152"/>
      <c r="BT374" s="152"/>
      <c r="BU374" s="152"/>
      <c r="BV374" s="152"/>
      <c r="BW374" s="152"/>
      <c r="BX374" s="152"/>
    </row>
    <row r="375" spans="12:76" s="174" customFormat="1" ht="12.75">
      <c r="L375" s="152"/>
      <c r="M375" s="152"/>
      <c r="N375" s="152"/>
      <c r="O375" s="152"/>
      <c r="P375" s="178"/>
      <c r="Q375" s="152"/>
      <c r="R375" s="178"/>
      <c r="S375" s="152"/>
      <c r="T375" s="152"/>
      <c r="U375" s="152"/>
      <c r="V375" s="152"/>
      <c r="W375" s="152"/>
      <c r="X375" s="152"/>
      <c r="Y375" s="152"/>
      <c r="Z375" s="152"/>
      <c r="AA375" s="152"/>
      <c r="AB375" s="152"/>
      <c r="AC375" s="152"/>
      <c r="AD375" s="152"/>
      <c r="AE375" s="152"/>
      <c r="AF375" s="152"/>
      <c r="AG375" s="152"/>
      <c r="AH375" s="152"/>
      <c r="AI375" s="152"/>
      <c r="AJ375" s="152"/>
      <c r="AK375" s="152"/>
      <c r="AL375" s="152"/>
      <c r="AM375" s="152"/>
      <c r="AN375" s="152"/>
      <c r="AO375" s="152"/>
      <c r="AP375" s="152"/>
      <c r="AQ375" s="152"/>
      <c r="AR375" s="152"/>
      <c r="AS375" s="152"/>
      <c r="AT375" s="152"/>
      <c r="AU375" s="152"/>
      <c r="AV375" s="152"/>
      <c r="AW375" s="152"/>
      <c r="AX375" s="152"/>
      <c r="AY375" s="152"/>
      <c r="BC375" s="152"/>
      <c r="BF375" s="152"/>
      <c r="BG375" s="152"/>
      <c r="BS375" s="152"/>
      <c r="BT375" s="152"/>
      <c r="BU375" s="152"/>
      <c r="BV375" s="152"/>
      <c r="BW375" s="152"/>
      <c r="BX375" s="152"/>
    </row>
    <row r="376" spans="12:76" s="174" customFormat="1" ht="12.75">
      <c r="L376" s="152"/>
      <c r="M376" s="152"/>
      <c r="N376" s="152"/>
      <c r="O376" s="152"/>
      <c r="P376" s="178"/>
      <c r="Q376" s="152"/>
      <c r="R376" s="178"/>
      <c r="S376" s="152"/>
      <c r="T376" s="152"/>
      <c r="U376" s="152"/>
      <c r="V376" s="152"/>
      <c r="W376" s="152"/>
      <c r="X376" s="152"/>
      <c r="Y376" s="152"/>
      <c r="Z376" s="152"/>
      <c r="AA376" s="152"/>
      <c r="AB376" s="152"/>
      <c r="AC376" s="152"/>
      <c r="AD376" s="152"/>
      <c r="AE376" s="152"/>
      <c r="AF376" s="152"/>
      <c r="AG376" s="152"/>
      <c r="AH376" s="152"/>
      <c r="AI376" s="152"/>
      <c r="AJ376" s="152"/>
      <c r="AK376" s="152"/>
      <c r="AL376" s="152"/>
      <c r="AM376" s="152"/>
      <c r="AN376" s="152"/>
      <c r="AO376" s="152"/>
      <c r="AP376" s="152"/>
      <c r="AQ376" s="152"/>
      <c r="AR376" s="152"/>
      <c r="AS376" s="152"/>
      <c r="AT376" s="152"/>
      <c r="AU376" s="152"/>
      <c r="AV376" s="152"/>
      <c r="AW376" s="152"/>
      <c r="AX376" s="152"/>
      <c r="AY376" s="152"/>
      <c r="BC376" s="152"/>
      <c r="BF376" s="152"/>
      <c r="BG376" s="152"/>
      <c r="BS376" s="152"/>
      <c r="BT376" s="152"/>
      <c r="BU376" s="152"/>
      <c r="BV376" s="152"/>
      <c r="BW376" s="152"/>
      <c r="BX376" s="152"/>
    </row>
    <row r="377" spans="12:76" s="174" customFormat="1" ht="12.75">
      <c r="L377" s="152"/>
      <c r="M377" s="152"/>
      <c r="N377" s="152"/>
      <c r="O377" s="152"/>
      <c r="P377" s="178"/>
      <c r="Q377" s="152"/>
      <c r="R377" s="178"/>
      <c r="S377" s="152"/>
      <c r="T377" s="152"/>
      <c r="U377" s="152"/>
      <c r="V377" s="152"/>
      <c r="W377" s="152"/>
      <c r="X377" s="152"/>
      <c r="Y377" s="152"/>
      <c r="Z377" s="152"/>
      <c r="AA377" s="152"/>
      <c r="AB377" s="152"/>
      <c r="AC377" s="152"/>
      <c r="AD377" s="152"/>
      <c r="AE377" s="152"/>
      <c r="AF377" s="152"/>
      <c r="AG377" s="152"/>
      <c r="AH377" s="152"/>
      <c r="AI377" s="152"/>
      <c r="AJ377" s="152"/>
      <c r="AK377" s="152"/>
      <c r="AL377" s="152"/>
      <c r="AM377" s="152"/>
      <c r="AN377" s="152"/>
      <c r="AO377" s="152"/>
      <c r="AP377" s="152"/>
      <c r="AQ377" s="152"/>
      <c r="AR377" s="152"/>
      <c r="AS377" s="152"/>
      <c r="AT377" s="152"/>
      <c r="AU377" s="152"/>
      <c r="AV377" s="152"/>
      <c r="AW377" s="152"/>
      <c r="AX377" s="152"/>
      <c r="AY377" s="152"/>
      <c r="BC377" s="152"/>
      <c r="BF377" s="152"/>
      <c r="BG377" s="152"/>
      <c r="BS377" s="152"/>
      <c r="BT377" s="152"/>
      <c r="BU377" s="152"/>
      <c r="BV377" s="152"/>
      <c r="BW377" s="152"/>
      <c r="BX377" s="152"/>
    </row>
    <row r="378" spans="12:76" s="174" customFormat="1" ht="12.75">
      <c r="L378" s="152"/>
      <c r="M378" s="152"/>
      <c r="N378" s="152"/>
      <c r="O378" s="152"/>
      <c r="P378" s="178"/>
      <c r="Q378" s="152"/>
      <c r="R378" s="178"/>
      <c r="S378" s="152"/>
      <c r="T378" s="152"/>
      <c r="U378" s="152"/>
      <c r="V378" s="152"/>
      <c r="W378" s="152"/>
      <c r="X378" s="152"/>
      <c r="Y378" s="152"/>
      <c r="Z378" s="152"/>
      <c r="AA378" s="152"/>
      <c r="AB378" s="152"/>
      <c r="AC378" s="152"/>
      <c r="AD378" s="152"/>
      <c r="AE378" s="152"/>
      <c r="AF378" s="152"/>
      <c r="AG378" s="152"/>
      <c r="AH378" s="152"/>
      <c r="AI378" s="152"/>
      <c r="AJ378" s="152"/>
      <c r="AK378" s="152"/>
      <c r="AL378" s="152"/>
      <c r="AM378" s="152"/>
      <c r="AN378" s="152"/>
      <c r="AO378" s="152"/>
      <c r="AP378" s="152"/>
      <c r="AQ378" s="152"/>
      <c r="AR378" s="152"/>
      <c r="AS378" s="152"/>
      <c r="AT378" s="152"/>
      <c r="AU378" s="152"/>
      <c r="AV378" s="152"/>
      <c r="AW378" s="152"/>
      <c r="AX378" s="152"/>
      <c r="AY378" s="152"/>
      <c r="BC378" s="152"/>
      <c r="BF378" s="152"/>
      <c r="BG378" s="152"/>
      <c r="BS378" s="152"/>
      <c r="BT378" s="152"/>
      <c r="BU378" s="152"/>
      <c r="BV378" s="152"/>
      <c r="BW378" s="152"/>
      <c r="BX378" s="152"/>
    </row>
    <row r="379" spans="12:76" s="174" customFormat="1" ht="12.75">
      <c r="L379" s="152"/>
      <c r="M379" s="152"/>
      <c r="N379" s="152"/>
      <c r="O379" s="152"/>
      <c r="P379" s="178"/>
      <c r="Q379" s="152"/>
      <c r="R379" s="178"/>
      <c r="S379" s="152"/>
      <c r="T379" s="152"/>
      <c r="U379" s="152"/>
      <c r="V379" s="152"/>
      <c r="W379" s="152"/>
      <c r="X379" s="152"/>
      <c r="Y379" s="152"/>
      <c r="Z379" s="152"/>
      <c r="AA379" s="152"/>
      <c r="AB379" s="152"/>
      <c r="AC379" s="152"/>
      <c r="AD379" s="152"/>
      <c r="AE379" s="152"/>
      <c r="AF379" s="152"/>
      <c r="AG379" s="152"/>
      <c r="AH379" s="152"/>
      <c r="AI379" s="152"/>
      <c r="AJ379" s="152"/>
      <c r="AK379" s="152"/>
      <c r="AL379" s="152"/>
      <c r="AM379" s="152"/>
      <c r="AN379" s="152"/>
      <c r="AO379" s="152"/>
      <c r="AP379" s="152"/>
      <c r="AQ379" s="152"/>
      <c r="AR379" s="152"/>
      <c r="AS379" s="152"/>
      <c r="AT379" s="152"/>
      <c r="AU379" s="152"/>
      <c r="AV379" s="152"/>
      <c r="AW379" s="152"/>
      <c r="AX379" s="152"/>
      <c r="AY379" s="152"/>
      <c r="BC379" s="152"/>
      <c r="BF379" s="152"/>
      <c r="BG379" s="152"/>
      <c r="BS379" s="152"/>
      <c r="BT379" s="152"/>
      <c r="BU379" s="152"/>
      <c r="BV379" s="152"/>
      <c r="BW379" s="152"/>
      <c r="BX379" s="152"/>
    </row>
    <row r="380" spans="12:76" s="174" customFormat="1" ht="12.75">
      <c r="L380" s="152"/>
      <c r="M380" s="152"/>
      <c r="N380" s="152"/>
      <c r="O380" s="152"/>
      <c r="P380" s="178"/>
      <c r="Q380" s="152"/>
      <c r="R380" s="178"/>
      <c r="S380" s="152"/>
      <c r="T380" s="152"/>
      <c r="U380" s="152"/>
      <c r="V380" s="152"/>
      <c r="W380" s="152"/>
      <c r="X380" s="152"/>
      <c r="Y380" s="152"/>
      <c r="Z380" s="152"/>
      <c r="AA380" s="152"/>
      <c r="AB380" s="152"/>
      <c r="AC380" s="152"/>
      <c r="AD380" s="152"/>
      <c r="AE380" s="152"/>
      <c r="AF380" s="152"/>
      <c r="AG380" s="152"/>
      <c r="AH380" s="152"/>
      <c r="AI380" s="152"/>
      <c r="AJ380" s="152"/>
      <c r="AK380" s="152"/>
      <c r="AL380" s="152"/>
      <c r="AM380" s="152"/>
      <c r="AN380" s="152"/>
      <c r="AO380" s="152"/>
      <c r="AP380" s="152"/>
      <c r="AQ380" s="152"/>
      <c r="AR380" s="152"/>
      <c r="AS380" s="152"/>
      <c r="AT380" s="152"/>
      <c r="AU380" s="152"/>
      <c r="AV380" s="152"/>
      <c r="AW380" s="152"/>
      <c r="AX380" s="152"/>
      <c r="AY380" s="152"/>
      <c r="BC380" s="152"/>
      <c r="BF380" s="152"/>
      <c r="BG380" s="152"/>
      <c r="BS380" s="152"/>
      <c r="BT380" s="152"/>
      <c r="BU380" s="152"/>
      <c r="BV380" s="152"/>
      <c r="BW380" s="152"/>
      <c r="BX380" s="152"/>
    </row>
    <row r="381" spans="12:76" s="174" customFormat="1" ht="12.75">
      <c r="L381" s="152"/>
      <c r="M381" s="152"/>
      <c r="N381" s="152"/>
      <c r="O381" s="152"/>
      <c r="P381" s="178"/>
      <c r="Q381" s="152"/>
      <c r="R381" s="178"/>
      <c r="S381" s="152"/>
      <c r="T381" s="152"/>
      <c r="U381" s="152"/>
      <c r="V381" s="152"/>
      <c r="W381" s="152"/>
      <c r="X381" s="152"/>
      <c r="Y381" s="152"/>
      <c r="Z381" s="152"/>
      <c r="AA381" s="152"/>
      <c r="AB381" s="152"/>
      <c r="AC381" s="152"/>
      <c r="AD381" s="152"/>
      <c r="AE381" s="152"/>
      <c r="AF381" s="152"/>
      <c r="AG381" s="152"/>
      <c r="AH381" s="152"/>
      <c r="AI381" s="152"/>
      <c r="AJ381" s="152"/>
      <c r="AK381" s="152"/>
      <c r="AL381" s="152"/>
      <c r="AM381" s="152"/>
      <c r="AN381" s="152"/>
      <c r="AO381" s="152"/>
      <c r="AP381" s="152"/>
      <c r="AQ381" s="152"/>
      <c r="AR381" s="152"/>
      <c r="AS381" s="152"/>
      <c r="AT381" s="152"/>
      <c r="AU381" s="152"/>
      <c r="AV381" s="152"/>
      <c r="AW381" s="152"/>
      <c r="AX381" s="152"/>
      <c r="AY381" s="152"/>
      <c r="BC381" s="152"/>
      <c r="BF381" s="152"/>
      <c r="BG381" s="152"/>
      <c r="BS381" s="152"/>
      <c r="BT381" s="152"/>
      <c r="BU381" s="152"/>
      <c r="BV381" s="152"/>
      <c r="BW381" s="152"/>
      <c r="BX381" s="152"/>
    </row>
    <row r="382" spans="12:76" s="174" customFormat="1" ht="12.75">
      <c r="L382" s="152"/>
      <c r="M382" s="152"/>
      <c r="N382" s="152"/>
      <c r="O382" s="152"/>
      <c r="P382" s="178"/>
      <c r="Q382" s="152"/>
      <c r="R382" s="178"/>
      <c r="S382" s="152"/>
      <c r="T382" s="152"/>
      <c r="U382" s="152"/>
      <c r="V382" s="152"/>
      <c r="W382" s="152"/>
      <c r="X382" s="152"/>
      <c r="Y382" s="152"/>
      <c r="Z382" s="152"/>
      <c r="AA382" s="152"/>
      <c r="AB382" s="152"/>
      <c r="AC382" s="152"/>
      <c r="AD382" s="152"/>
      <c r="AE382" s="152"/>
      <c r="AF382" s="152"/>
      <c r="AG382" s="152"/>
      <c r="AH382" s="152"/>
      <c r="AI382" s="152"/>
      <c r="AJ382" s="152"/>
      <c r="AK382" s="152"/>
      <c r="AL382" s="152"/>
      <c r="AM382" s="152"/>
      <c r="AN382" s="152"/>
      <c r="AO382" s="152"/>
      <c r="AP382" s="152"/>
      <c r="AQ382" s="152"/>
      <c r="AR382" s="152"/>
      <c r="AS382" s="152"/>
      <c r="AT382" s="152"/>
      <c r="AU382" s="152"/>
      <c r="AV382" s="152"/>
      <c r="AW382" s="152"/>
      <c r="AX382" s="152"/>
      <c r="AY382" s="152"/>
      <c r="BC382" s="152"/>
      <c r="BF382" s="152"/>
      <c r="BG382" s="152"/>
      <c r="BS382" s="152"/>
      <c r="BT382" s="152"/>
      <c r="BU382" s="152"/>
      <c r="BV382" s="152"/>
      <c r="BW382" s="152"/>
      <c r="BX382" s="152"/>
    </row>
    <row r="383" spans="12:76" s="174" customFormat="1" ht="12.75">
      <c r="L383" s="152"/>
      <c r="M383" s="152"/>
      <c r="N383" s="152"/>
      <c r="O383" s="152"/>
      <c r="P383" s="178"/>
      <c r="Q383" s="152"/>
      <c r="R383" s="178"/>
      <c r="S383" s="152"/>
      <c r="T383" s="152"/>
      <c r="U383" s="152"/>
      <c r="V383" s="152"/>
      <c r="W383" s="152"/>
      <c r="X383" s="152"/>
      <c r="Y383" s="152"/>
      <c r="Z383" s="152"/>
      <c r="AA383" s="152"/>
      <c r="AB383" s="152"/>
      <c r="AC383" s="152"/>
      <c r="AD383" s="152"/>
      <c r="AE383" s="152"/>
      <c r="AF383" s="152"/>
      <c r="AG383" s="152"/>
      <c r="AH383" s="152"/>
      <c r="AI383" s="152"/>
      <c r="AJ383" s="152"/>
      <c r="AK383" s="152"/>
      <c r="AL383" s="152"/>
      <c r="AM383" s="152"/>
      <c r="AN383" s="152"/>
      <c r="AO383" s="152"/>
      <c r="AP383" s="152"/>
      <c r="AQ383" s="152"/>
      <c r="AR383" s="152"/>
      <c r="AS383" s="152"/>
      <c r="AT383" s="152"/>
      <c r="AU383" s="152"/>
      <c r="AV383" s="152"/>
      <c r="AW383" s="152"/>
      <c r="AX383" s="152"/>
      <c r="AY383" s="152"/>
      <c r="BC383" s="152"/>
      <c r="BF383" s="152"/>
      <c r="BG383" s="152"/>
      <c r="BS383" s="152"/>
      <c r="BT383" s="152"/>
      <c r="BU383" s="152"/>
      <c r="BV383" s="152"/>
      <c r="BW383" s="152"/>
      <c r="BX383" s="152"/>
    </row>
    <row r="384" spans="12:76" s="174" customFormat="1" ht="12.75">
      <c r="L384" s="152"/>
      <c r="M384" s="152"/>
      <c r="N384" s="152"/>
      <c r="O384" s="152"/>
      <c r="P384" s="178"/>
      <c r="Q384" s="152"/>
      <c r="R384" s="178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  <c r="AH384" s="152"/>
      <c r="AI384" s="152"/>
      <c r="AJ384" s="152"/>
      <c r="AK384" s="152"/>
      <c r="AL384" s="152"/>
      <c r="AM384" s="152"/>
      <c r="AN384" s="152"/>
      <c r="AO384" s="152"/>
      <c r="AP384" s="152"/>
      <c r="AQ384" s="152"/>
      <c r="AR384" s="152"/>
      <c r="AS384" s="152"/>
      <c r="AT384" s="152"/>
      <c r="AU384" s="152"/>
      <c r="AV384" s="152"/>
      <c r="AW384" s="152"/>
      <c r="AX384" s="152"/>
      <c r="AY384" s="152"/>
      <c r="BC384" s="152"/>
      <c r="BF384" s="152"/>
      <c r="BG384" s="152"/>
      <c r="BS384" s="152"/>
      <c r="BT384" s="152"/>
      <c r="BU384" s="152"/>
      <c r="BV384" s="152"/>
      <c r="BW384" s="152"/>
      <c r="BX384" s="152"/>
    </row>
    <row r="385" spans="12:76" s="174" customFormat="1" ht="12.75">
      <c r="L385" s="152"/>
      <c r="M385" s="152"/>
      <c r="N385" s="152"/>
      <c r="O385" s="152"/>
      <c r="P385" s="178"/>
      <c r="Q385" s="152"/>
      <c r="R385" s="178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  <c r="AG385" s="152"/>
      <c r="AH385" s="152"/>
      <c r="AI385" s="152"/>
      <c r="AJ385" s="152"/>
      <c r="AK385" s="152"/>
      <c r="AL385" s="152"/>
      <c r="AM385" s="152"/>
      <c r="AN385" s="152"/>
      <c r="AO385" s="152"/>
      <c r="AP385" s="152"/>
      <c r="AQ385" s="152"/>
      <c r="AR385" s="152"/>
      <c r="AS385" s="152"/>
      <c r="AT385" s="152"/>
      <c r="AU385" s="152"/>
      <c r="AV385" s="152"/>
      <c r="AW385" s="152"/>
      <c r="AX385" s="152"/>
      <c r="AY385" s="152"/>
      <c r="BC385" s="152"/>
      <c r="BF385" s="152"/>
      <c r="BG385" s="152"/>
      <c r="BS385" s="152"/>
      <c r="BT385" s="152"/>
      <c r="BU385" s="152"/>
      <c r="BV385" s="152"/>
      <c r="BW385" s="152"/>
      <c r="BX385" s="152"/>
    </row>
    <row r="386" spans="12:76" s="174" customFormat="1" ht="12.75">
      <c r="L386" s="152"/>
      <c r="M386" s="152"/>
      <c r="N386" s="152"/>
      <c r="O386" s="152"/>
      <c r="P386" s="178"/>
      <c r="Q386" s="152"/>
      <c r="R386" s="178"/>
      <c r="S386" s="152"/>
      <c r="T386" s="152"/>
      <c r="U386" s="152"/>
      <c r="V386" s="152"/>
      <c r="W386" s="152"/>
      <c r="X386" s="152"/>
      <c r="Y386" s="152"/>
      <c r="Z386" s="152"/>
      <c r="AA386" s="152"/>
      <c r="AB386" s="152"/>
      <c r="AC386" s="152"/>
      <c r="AD386" s="152"/>
      <c r="AE386" s="152"/>
      <c r="AF386" s="152"/>
      <c r="AG386" s="152"/>
      <c r="AH386" s="152"/>
      <c r="AI386" s="152"/>
      <c r="AJ386" s="152"/>
      <c r="AK386" s="152"/>
      <c r="AL386" s="152"/>
      <c r="AM386" s="152"/>
      <c r="AN386" s="152"/>
      <c r="AO386" s="152"/>
      <c r="AP386" s="152"/>
      <c r="AQ386" s="152"/>
      <c r="AR386" s="152"/>
      <c r="AS386" s="152"/>
      <c r="AT386" s="152"/>
      <c r="AU386" s="152"/>
      <c r="AV386" s="152"/>
      <c r="AW386" s="152"/>
      <c r="AX386" s="152"/>
      <c r="AY386" s="152"/>
      <c r="BC386" s="152"/>
      <c r="BF386" s="152"/>
      <c r="BG386" s="152"/>
      <c r="BS386" s="152"/>
      <c r="BT386" s="152"/>
      <c r="BU386" s="152"/>
      <c r="BV386" s="152"/>
      <c r="BW386" s="152"/>
      <c r="BX386" s="152"/>
    </row>
    <row r="387" spans="12:76" s="174" customFormat="1" ht="12.75">
      <c r="L387" s="152"/>
      <c r="M387" s="152"/>
      <c r="N387" s="152"/>
      <c r="O387" s="152"/>
      <c r="P387" s="178"/>
      <c r="Q387" s="152"/>
      <c r="R387" s="178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  <c r="AJ387" s="152"/>
      <c r="AK387" s="152"/>
      <c r="AL387" s="152"/>
      <c r="AM387" s="152"/>
      <c r="AN387" s="152"/>
      <c r="AO387" s="152"/>
      <c r="AP387" s="152"/>
      <c r="AQ387" s="152"/>
      <c r="AR387" s="152"/>
      <c r="AS387" s="152"/>
      <c r="AT387" s="152"/>
      <c r="AU387" s="152"/>
      <c r="AV387" s="152"/>
      <c r="AW387" s="152"/>
      <c r="AX387" s="152"/>
      <c r="AY387" s="152"/>
      <c r="BC387" s="152"/>
      <c r="BF387" s="152"/>
      <c r="BG387" s="152"/>
      <c r="BS387" s="152"/>
      <c r="BT387" s="152"/>
      <c r="BU387" s="152"/>
      <c r="BV387" s="152"/>
      <c r="BW387" s="152"/>
      <c r="BX387" s="152"/>
    </row>
    <row r="388" spans="12:76" s="174" customFormat="1" ht="12.75">
      <c r="L388" s="152"/>
      <c r="M388" s="152"/>
      <c r="N388" s="152"/>
      <c r="O388" s="152"/>
      <c r="P388" s="178"/>
      <c r="Q388" s="152"/>
      <c r="R388" s="178"/>
      <c r="S388" s="152"/>
      <c r="T388" s="152"/>
      <c r="U388" s="152"/>
      <c r="V388" s="152"/>
      <c r="W388" s="152"/>
      <c r="X388" s="152"/>
      <c r="Y388" s="152"/>
      <c r="Z388" s="152"/>
      <c r="AA388" s="152"/>
      <c r="AB388" s="152"/>
      <c r="AC388" s="152"/>
      <c r="AD388" s="152"/>
      <c r="AE388" s="152"/>
      <c r="AF388" s="152"/>
      <c r="AG388" s="152"/>
      <c r="AH388" s="152"/>
      <c r="AI388" s="152"/>
      <c r="AJ388" s="152"/>
      <c r="AK388" s="152"/>
      <c r="AL388" s="152"/>
      <c r="AM388" s="152"/>
      <c r="AN388" s="152"/>
      <c r="AO388" s="152"/>
      <c r="AP388" s="152"/>
      <c r="AQ388" s="152"/>
      <c r="AR388" s="152"/>
      <c r="AS388" s="152"/>
      <c r="AT388" s="152"/>
      <c r="AU388" s="152"/>
      <c r="AV388" s="152"/>
      <c r="AW388" s="152"/>
      <c r="AX388" s="152"/>
      <c r="AY388" s="152"/>
      <c r="BC388" s="152"/>
      <c r="BF388" s="152"/>
      <c r="BG388" s="152"/>
      <c r="BS388" s="152"/>
      <c r="BT388" s="152"/>
      <c r="BU388" s="152"/>
      <c r="BV388" s="152"/>
      <c r="BW388" s="152"/>
      <c r="BX388" s="152"/>
    </row>
    <row r="389" spans="12:76" s="174" customFormat="1" ht="12.75">
      <c r="L389" s="152"/>
      <c r="M389" s="152"/>
      <c r="N389" s="152"/>
      <c r="O389" s="152"/>
      <c r="P389" s="178"/>
      <c r="Q389" s="152"/>
      <c r="R389" s="178"/>
      <c r="S389" s="152"/>
      <c r="T389" s="152"/>
      <c r="U389" s="152"/>
      <c r="V389" s="152"/>
      <c r="W389" s="152"/>
      <c r="X389" s="152"/>
      <c r="Y389" s="152"/>
      <c r="Z389" s="152"/>
      <c r="AA389" s="152"/>
      <c r="AB389" s="152"/>
      <c r="AC389" s="152"/>
      <c r="AD389" s="152"/>
      <c r="AE389" s="152"/>
      <c r="AF389" s="152"/>
      <c r="AG389" s="152"/>
      <c r="AH389" s="152"/>
      <c r="AI389" s="152"/>
      <c r="AJ389" s="152"/>
      <c r="AK389" s="152"/>
      <c r="AL389" s="152"/>
      <c r="AM389" s="152"/>
      <c r="AN389" s="152"/>
      <c r="AO389" s="152"/>
      <c r="AP389" s="152"/>
      <c r="AQ389" s="152"/>
      <c r="AR389" s="152"/>
      <c r="AS389" s="152"/>
      <c r="AT389" s="152"/>
      <c r="AU389" s="152"/>
      <c r="AV389" s="152"/>
      <c r="AW389" s="152"/>
      <c r="AX389" s="152"/>
      <c r="AY389" s="152"/>
      <c r="BC389" s="152"/>
      <c r="BF389" s="152"/>
      <c r="BG389" s="152"/>
      <c r="BS389" s="152"/>
      <c r="BT389" s="152"/>
      <c r="BU389" s="152"/>
      <c r="BV389" s="152"/>
      <c r="BW389" s="152"/>
      <c r="BX389" s="152"/>
    </row>
    <row r="390" spans="12:76" s="174" customFormat="1" ht="12.75">
      <c r="L390" s="152"/>
      <c r="M390" s="152"/>
      <c r="N390" s="152"/>
      <c r="O390" s="152"/>
      <c r="P390" s="178"/>
      <c r="Q390" s="152"/>
      <c r="R390" s="178"/>
      <c r="S390" s="152"/>
      <c r="T390" s="152"/>
      <c r="U390" s="152"/>
      <c r="V390" s="152"/>
      <c r="W390" s="152"/>
      <c r="X390" s="152"/>
      <c r="Y390" s="152"/>
      <c r="Z390" s="152"/>
      <c r="AA390" s="152"/>
      <c r="AB390" s="152"/>
      <c r="AC390" s="152"/>
      <c r="AD390" s="152"/>
      <c r="AE390" s="152"/>
      <c r="AF390" s="152"/>
      <c r="AG390" s="152"/>
      <c r="AH390" s="152"/>
      <c r="AI390" s="152"/>
      <c r="AJ390" s="152"/>
      <c r="AK390" s="152"/>
      <c r="AL390" s="152"/>
      <c r="AM390" s="152"/>
      <c r="AN390" s="152"/>
      <c r="AO390" s="152"/>
      <c r="AP390" s="152"/>
      <c r="AQ390" s="152"/>
      <c r="AR390" s="152"/>
      <c r="AS390" s="152"/>
      <c r="AT390" s="152"/>
      <c r="AU390" s="152"/>
      <c r="AV390" s="152"/>
      <c r="AW390" s="152"/>
      <c r="AX390" s="152"/>
      <c r="AY390" s="152"/>
      <c r="BC390" s="152"/>
      <c r="BF390" s="152"/>
      <c r="BG390" s="152"/>
      <c r="BS390" s="152"/>
      <c r="BT390" s="152"/>
      <c r="BU390" s="152"/>
      <c r="BV390" s="152"/>
      <c r="BW390" s="152"/>
      <c r="BX390" s="152"/>
    </row>
    <row r="391" spans="12:76" s="174" customFormat="1" ht="12.75">
      <c r="L391" s="152"/>
      <c r="M391" s="152"/>
      <c r="N391" s="152"/>
      <c r="O391" s="152"/>
      <c r="P391" s="178"/>
      <c r="Q391" s="152"/>
      <c r="R391" s="178"/>
      <c r="S391" s="152"/>
      <c r="T391" s="152"/>
      <c r="U391" s="152"/>
      <c r="V391" s="152"/>
      <c r="W391" s="152"/>
      <c r="X391" s="152"/>
      <c r="Y391" s="152"/>
      <c r="Z391" s="152"/>
      <c r="AA391" s="152"/>
      <c r="AB391" s="152"/>
      <c r="AC391" s="152"/>
      <c r="AD391" s="152"/>
      <c r="AE391" s="152"/>
      <c r="AF391" s="152"/>
      <c r="AG391" s="152"/>
      <c r="AH391" s="152"/>
      <c r="AI391" s="152"/>
      <c r="AJ391" s="152"/>
      <c r="AK391" s="152"/>
      <c r="AL391" s="152"/>
      <c r="AM391" s="152"/>
      <c r="AN391" s="152"/>
      <c r="AO391" s="152"/>
      <c r="AP391" s="152"/>
      <c r="AQ391" s="152"/>
      <c r="AR391" s="152"/>
      <c r="AS391" s="152"/>
      <c r="AT391" s="152"/>
      <c r="AU391" s="152"/>
      <c r="AV391" s="152"/>
      <c r="AW391" s="152"/>
      <c r="AX391" s="152"/>
      <c r="AY391" s="152"/>
      <c r="BC391" s="152"/>
      <c r="BF391" s="152"/>
      <c r="BG391" s="152"/>
      <c r="BS391" s="152"/>
      <c r="BT391" s="152"/>
      <c r="BU391" s="152"/>
      <c r="BV391" s="152"/>
      <c r="BW391" s="152"/>
      <c r="BX391" s="152"/>
    </row>
    <row r="392" spans="12:76" s="174" customFormat="1" ht="12.75">
      <c r="L392" s="152"/>
      <c r="M392" s="152"/>
      <c r="N392" s="152"/>
      <c r="O392" s="152"/>
      <c r="P392" s="178"/>
      <c r="Q392" s="152"/>
      <c r="R392" s="178"/>
      <c r="S392" s="152"/>
      <c r="T392" s="152"/>
      <c r="U392" s="152"/>
      <c r="V392" s="152"/>
      <c r="W392" s="152"/>
      <c r="X392" s="152"/>
      <c r="Y392" s="152"/>
      <c r="Z392" s="152"/>
      <c r="AA392" s="152"/>
      <c r="AB392" s="152"/>
      <c r="AC392" s="152"/>
      <c r="AD392" s="152"/>
      <c r="AE392" s="152"/>
      <c r="AF392" s="152"/>
      <c r="AG392" s="152"/>
      <c r="AH392" s="152"/>
      <c r="AI392" s="152"/>
      <c r="AJ392" s="152"/>
      <c r="AK392" s="152"/>
      <c r="AL392" s="152"/>
      <c r="AM392" s="152"/>
      <c r="AN392" s="152"/>
      <c r="AO392" s="152"/>
      <c r="AP392" s="152"/>
      <c r="AQ392" s="152"/>
      <c r="AR392" s="152"/>
      <c r="AS392" s="152"/>
      <c r="AT392" s="152"/>
      <c r="AU392" s="152"/>
      <c r="AV392" s="152"/>
      <c r="AW392" s="152"/>
      <c r="AX392" s="152"/>
      <c r="AY392" s="152"/>
      <c r="BC392" s="152"/>
      <c r="BF392" s="152"/>
      <c r="BG392" s="152"/>
      <c r="BS392" s="152"/>
      <c r="BT392" s="152"/>
      <c r="BU392" s="152"/>
      <c r="BV392" s="152"/>
      <c r="BW392" s="152"/>
      <c r="BX392" s="152"/>
    </row>
    <row r="393" spans="12:76" s="174" customFormat="1" ht="12.75">
      <c r="L393" s="152"/>
      <c r="M393" s="152"/>
      <c r="N393" s="152"/>
      <c r="O393" s="152"/>
      <c r="P393" s="178"/>
      <c r="Q393" s="152"/>
      <c r="R393" s="178"/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2"/>
      <c r="AD393" s="152"/>
      <c r="AE393" s="152"/>
      <c r="AF393" s="152"/>
      <c r="AG393" s="152"/>
      <c r="AH393" s="152"/>
      <c r="AI393" s="152"/>
      <c r="AJ393" s="152"/>
      <c r="AK393" s="152"/>
      <c r="AL393" s="152"/>
      <c r="AM393" s="152"/>
      <c r="AN393" s="152"/>
      <c r="AO393" s="152"/>
      <c r="AP393" s="152"/>
      <c r="AQ393" s="152"/>
      <c r="AR393" s="152"/>
      <c r="AS393" s="152"/>
      <c r="AT393" s="152"/>
      <c r="AU393" s="152"/>
      <c r="AV393" s="152"/>
      <c r="AW393" s="152"/>
      <c r="AX393" s="152"/>
      <c r="AY393" s="152"/>
      <c r="BC393" s="152"/>
      <c r="BF393" s="152"/>
      <c r="BG393" s="152"/>
      <c r="BS393" s="152"/>
      <c r="BT393" s="152"/>
      <c r="BU393" s="152"/>
      <c r="BV393" s="152"/>
      <c r="BW393" s="152"/>
      <c r="BX393" s="152"/>
    </row>
    <row r="394" spans="12:76" s="174" customFormat="1" ht="12.75">
      <c r="L394" s="152"/>
      <c r="M394" s="152"/>
      <c r="N394" s="152"/>
      <c r="O394" s="152"/>
      <c r="P394" s="178"/>
      <c r="Q394" s="152"/>
      <c r="R394" s="178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152"/>
      <c r="AG394" s="152"/>
      <c r="AH394" s="152"/>
      <c r="AI394" s="152"/>
      <c r="AJ394" s="152"/>
      <c r="AK394" s="152"/>
      <c r="AL394" s="152"/>
      <c r="AM394" s="152"/>
      <c r="AN394" s="152"/>
      <c r="AO394" s="152"/>
      <c r="AP394" s="152"/>
      <c r="AQ394" s="152"/>
      <c r="AR394" s="152"/>
      <c r="AS394" s="152"/>
      <c r="AT394" s="152"/>
      <c r="AU394" s="152"/>
      <c r="AV394" s="152"/>
      <c r="AW394" s="152"/>
      <c r="AX394" s="152"/>
      <c r="AY394" s="152"/>
      <c r="BC394" s="152"/>
      <c r="BF394" s="152"/>
      <c r="BG394" s="152"/>
      <c r="BS394" s="152"/>
      <c r="BT394" s="152"/>
      <c r="BU394" s="152"/>
      <c r="BV394" s="152"/>
      <c r="BW394" s="152"/>
      <c r="BX394" s="152"/>
    </row>
    <row r="395" spans="12:76" s="174" customFormat="1" ht="12.75">
      <c r="L395" s="152"/>
      <c r="M395" s="152"/>
      <c r="N395" s="152"/>
      <c r="O395" s="152"/>
      <c r="P395" s="178"/>
      <c r="Q395" s="152"/>
      <c r="R395" s="178"/>
      <c r="S395" s="152"/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152"/>
      <c r="AG395" s="152"/>
      <c r="AH395" s="152"/>
      <c r="AI395" s="152"/>
      <c r="AJ395" s="152"/>
      <c r="AK395" s="152"/>
      <c r="AL395" s="152"/>
      <c r="AM395" s="152"/>
      <c r="AN395" s="152"/>
      <c r="AO395" s="152"/>
      <c r="AP395" s="152"/>
      <c r="AQ395" s="152"/>
      <c r="AR395" s="152"/>
      <c r="AS395" s="152"/>
      <c r="AT395" s="152"/>
      <c r="AU395" s="152"/>
      <c r="AV395" s="152"/>
      <c r="AW395" s="152"/>
      <c r="AX395" s="152"/>
      <c r="AY395" s="152"/>
      <c r="BC395" s="152"/>
      <c r="BF395" s="152"/>
      <c r="BG395" s="152"/>
      <c r="BS395" s="152"/>
      <c r="BT395" s="152"/>
      <c r="BU395" s="152"/>
      <c r="BV395" s="152"/>
      <c r="BW395" s="152"/>
      <c r="BX395" s="152"/>
    </row>
    <row r="396" spans="12:76" s="174" customFormat="1" ht="12.75">
      <c r="L396" s="152"/>
      <c r="M396" s="152"/>
      <c r="N396" s="152"/>
      <c r="O396" s="152"/>
      <c r="P396" s="178"/>
      <c r="Q396" s="152"/>
      <c r="R396" s="178"/>
      <c r="S396" s="152"/>
      <c r="T396" s="152"/>
      <c r="U396" s="152"/>
      <c r="V396" s="152"/>
      <c r="W396" s="152"/>
      <c r="X396" s="152"/>
      <c r="Y396" s="152"/>
      <c r="Z396" s="152"/>
      <c r="AA396" s="152"/>
      <c r="AB396" s="152"/>
      <c r="AC396" s="152"/>
      <c r="AD396" s="152"/>
      <c r="AE396" s="152"/>
      <c r="AF396" s="152"/>
      <c r="AG396" s="152"/>
      <c r="AH396" s="152"/>
      <c r="AI396" s="152"/>
      <c r="AJ396" s="152"/>
      <c r="AK396" s="152"/>
      <c r="AL396" s="152"/>
      <c r="AM396" s="152"/>
      <c r="AN396" s="152"/>
      <c r="AO396" s="152"/>
      <c r="AP396" s="152"/>
      <c r="AQ396" s="152"/>
      <c r="AR396" s="152"/>
      <c r="AS396" s="152"/>
      <c r="AT396" s="152"/>
      <c r="AU396" s="152"/>
      <c r="AV396" s="152"/>
      <c r="AW396" s="152"/>
      <c r="AX396" s="152"/>
      <c r="AY396" s="152"/>
      <c r="BC396" s="152"/>
      <c r="BF396" s="152"/>
      <c r="BG396" s="152"/>
      <c r="BS396" s="152"/>
      <c r="BT396" s="152"/>
      <c r="BU396" s="152"/>
      <c r="BV396" s="152"/>
      <c r="BW396" s="152"/>
      <c r="BX396" s="152"/>
    </row>
    <row r="397" spans="12:76" s="174" customFormat="1" ht="12.75">
      <c r="L397" s="152"/>
      <c r="M397" s="152"/>
      <c r="N397" s="152"/>
      <c r="O397" s="152"/>
      <c r="P397" s="178"/>
      <c r="Q397" s="152"/>
      <c r="R397" s="178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152"/>
      <c r="AG397" s="152"/>
      <c r="AH397" s="152"/>
      <c r="AI397" s="152"/>
      <c r="AJ397" s="152"/>
      <c r="AK397" s="152"/>
      <c r="AL397" s="152"/>
      <c r="AM397" s="152"/>
      <c r="AN397" s="152"/>
      <c r="AO397" s="152"/>
      <c r="AP397" s="152"/>
      <c r="AQ397" s="152"/>
      <c r="AR397" s="152"/>
      <c r="AS397" s="152"/>
      <c r="AT397" s="152"/>
      <c r="AU397" s="152"/>
      <c r="AV397" s="152"/>
      <c r="AW397" s="152"/>
      <c r="AX397" s="152"/>
      <c r="AY397" s="152"/>
      <c r="BC397" s="152"/>
      <c r="BF397" s="152"/>
      <c r="BG397" s="152"/>
      <c r="BS397" s="152"/>
      <c r="BT397" s="152"/>
      <c r="BU397" s="152"/>
      <c r="BV397" s="152"/>
      <c r="BW397" s="152"/>
      <c r="BX397" s="152"/>
    </row>
    <row r="398" spans="12:76" s="174" customFormat="1" ht="12.75">
      <c r="L398" s="152"/>
      <c r="M398" s="152"/>
      <c r="N398" s="152"/>
      <c r="O398" s="152"/>
      <c r="P398" s="178"/>
      <c r="Q398" s="152"/>
      <c r="R398" s="178"/>
      <c r="S398" s="152"/>
      <c r="T398" s="152"/>
      <c r="U398" s="152"/>
      <c r="V398" s="152"/>
      <c r="W398" s="152"/>
      <c r="X398" s="152"/>
      <c r="Y398" s="152"/>
      <c r="Z398" s="152"/>
      <c r="AA398" s="152"/>
      <c r="AB398" s="152"/>
      <c r="AC398" s="152"/>
      <c r="AD398" s="152"/>
      <c r="AE398" s="152"/>
      <c r="AF398" s="152"/>
      <c r="AG398" s="152"/>
      <c r="AH398" s="152"/>
      <c r="AI398" s="152"/>
      <c r="AJ398" s="152"/>
      <c r="AK398" s="152"/>
      <c r="AL398" s="152"/>
      <c r="AM398" s="152"/>
      <c r="AN398" s="152"/>
      <c r="AO398" s="152"/>
      <c r="AP398" s="152"/>
      <c r="AQ398" s="152"/>
      <c r="AR398" s="152"/>
      <c r="AS398" s="152"/>
      <c r="AT398" s="152"/>
      <c r="AU398" s="152"/>
      <c r="AV398" s="152"/>
      <c r="AW398" s="152"/>
      <c r="AX398" s="152"/>
      <c r="AY398" s="152"/>
      <c r="BC398" s="152"/>
      <c r="BF398" s="152"/>
      <c r="BG398" s="152"/>
      <c r="BS398" s="152"/>
      <c r="BT398" s="152"/>
      <c r="BU398" s="152"/>
      <c r="BV398" s="152"/>
      <c r="BW398" s="152"/>
      <c r="BX398" s="152"/>
    </row>
    <row r="399" spans="12:76" s="174" customFormat="1" ht="12.75">
      <c r="L399" s="152"/>
      <c r="M399" s="152"/>
      <c r="N399" s="152"/>
      <c r="O399" s="152"/>
      <c r="P399" s="178"/>
      <c r="Q399" s="152"/>
      <c r="R399" s="178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  <c r="AJ399" s="152"/>
      <c r="AK399" s="152"/>
      <c r="AL399" s="152"/>
      <c r="AM399" s="152"/>
      <c r="AN399" s="152"/>
      <c r="AO399" s="152"/>
      <c r="AP399" s="152"/>
      <c r="AQ399" s="152"/>
      <c r="AR399" s="152"/>
      <c r="AS399" s="152"/>
      <c r="AT399" s="152"/>
      <c r="AU399" s="152"/>
      <c r="AV399" s="152"/>
      <c r="AW399" s="152"/>
      <c r="AX399" s="152"/>
      <c r="AY399" s="152"/>
      <c r="BC399" s="152"/>
      <c r="BF399" s="152"/>
      <c r="BG399" s="152"/>
      <c r="BS399" s="152"/>
      <c r="BT399" s="152"/>
      <c r="BU399" s="152"/>
      <c r="BV399" s="152"/>
      <c r="BW399" s="152"/>
      <c r="BX399" s="152"/>
    </row>
    <row r="400" spans="12:76" s="174" customFormat="1" ht="12.75">
      <c r="L400" s="152"/>
      <c r="M400" s="152"/>
      <c r="N400" s="152"/>
      <c r="O400" s="152"/>
      <c r="P400" s="178"/>
      <c r="Q400" s="152"/>
      <c r="R400" s="178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2"/>
      <c r="AJ400" s="152"/>
      <c r="AK400" s="152"/>
      <c r="AL400" s="152"/>
      <c r="AM400" s="152"/>
      <c r="AN400" s="152"/>
      <c r="AO400" s="152"/>
      <c r="AP400" s="152"/>
      <c r="AQ400" s="152"/>
      <c r="AR400" s="152"/>
      <c r="AS400" s="152"/>
      <c r="AT400" s="152"/>
      <c r="AU400" s="152"/>
      <c r="AV400" s="152"/>
      <c r="AW400" s="152"/>
      <c r="AX400" s="152"/>
      <c r="AY400" s="152"/>
      <c r="BC400" s="152"/>
      <c r="BF400" s="152"/>
      <c r="BG400" s="152"/>
      <c r="BS400" s="152"/>
      <c r="BT400" s="152"/>
      <c r="BU400" s="152"/>
      <c r="BV400" s="152"/>
      <c r="BW400" s="152"/>
      <c r="BX400" s="152"/>
    </row>
    <row r="401" spans="12:76" s="174" customFormat="1" ht="12.75">
      <c r="L401" s="152"/>
      <c r="M401" s="152"/>
      <c r="N401" s="152"/>
      <c r="O401" s="152"/>
      <c r="P401" s="178"/>
      <c r="Q401" s="152"/>
      <c r="R401" s="178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  <c r="AH401" s="152"/>
      <c r="AI401" s="152"/>
      <c r="AJ401" s="152"/>
      <c r="AK401" s="152"/>
      <c r="AL401" s="152"/>
      <c r="AM401" s="152"/>
      <c r="AN401" s="152"/>
      <c r="AO401" s="152"/>
      <c r="AP401" s="152"/>
      <c r="AQ401" s="152"/>
      <c r="AR401" s="152"/>
      <c r="AS401" s="152"/>
      <c r="AT401" s="152"/>
      <c r="AU401" s="152"/>
      <c r="AV401" s="152"/>
      <c r="AW401" s="152"/>
      <c r="AX401" s="152"/>
      <c r="AY401" s="152"/>
      <c r="BC401" s="152"/>
      <c r="BF401" s="152"/>
      <c r="BG401" s="152"/>
      <c r="BS401" s="152"/>
      <c r="BT401" s="152"/>
      <c r="BU401" s="152"/>
      <c r="BV401" s="152"/>
      <c r="BW401" s="152"/>
      <c r="BX401" s="152"/>
    </row>
    <row r="402" spans="12:76" s="174" customFormat="1" ht="12.75">
      <c r="L402" s="152"/>
      <c r="M402" s="152"/>
      <c r="N402" s="152"/>
      <c r="O402" s="152"/>
      <c r="P402" s="178"/>
      <c r="Q402" s="152"/>
      <c r="R402" s="178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152"/>
      <c r="AG402" s="152"/>
      <c r="AH402" s="152"/>
      <c r="AI402" s="152"/>
      <c r="AJ402" s="152"/>
      <c r="AK402" s="152"/>
      <c r="AL402" s="152"/>
      <c r="AM402" s="152"/>
      <c r="AN402" s="152"/>
      <c r="AO402" s="152"/>
      <c r="AP402" s="152"/>
      <c r="AQ402" s="152"/>
      <c r="AR402" s="152"/>
      <c r="AS402" s="152"/>
      <c r="AT402" s="152"/>
      <c r="AU402" s="152"/>
      <c r="AV402" s="152"/>
      <c r="AW402" s="152"/>
      <c r="AX402" s="152"/>
      <c r="AY402" s="152"/>
      <c r="BC402" s="152"/>
      <c r="BF402" s="152"/>
      <c r="BG402" s="152"/>
      <c r="BS402" s="152"/>
      <c r="BT402" s="152"/>
      <c r="BU402" s="152"/>
      <c r="BV402" s="152"/>
      <c r="BW402" s="152"/>
      <c r="BX402" s="152"/>
    </row>
    <row r="403" spans="12:76" s="174" customFormat="1" ht="12.75">
      <c r="L403" s="152"/>
      <c r="M403" s="152"/>
      <c r="N403" s="152"/>
      <c r="O403" s="152"/>
      <c r="P403" s="178"/>
      <c r="Q403" s="152"/>
      <c r="R403" s="178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  <c r="AG403" s="152"/>
      <c r="AH403" s="152"/>
      <c r="AI403" s="152"/>
      <c r="AJ403" s="152"/>
      <c r="AK403" s="152"/>
      <c r="AL403" s="152"/>
      <c r="AM403" s="152"/>
      <c r="AN403" s="152"/>
      <c r="AO403" s="152"/>
      <c r="AP403" s="152"/>
      <c r="AQ403" s="152"/>
      <c r="AR403" s="152"/>
      <c r="AS403" s="152"/>
      <c r="AT403" s="152"/>
      <c r="AU403" s="152"/>
      <c r="AV403" s="152"/>
      <c r="AW403" s="152"/>
      <c r="AX403" s="152"/>
      <c r="AY403" s="152"/>
      <c r="BC403" s="152"/>
      <c r="BF403" s="152"/>
      <c r="BG403" s="152"/>
      <c r="BS403" s="152"/>
      <c r="BT403" s="152"/>
      <c r="BU403" s="152"/>
      <c r="BV403" s="152"/>
      <c r="BW403" s="152"/>
      <c r="BX403" s="152"/>
    </row>
    <row r="404" spans="12:76" s="174" customFormat="1" ht="12.75">
      <c r="L404" s="152"/>
      <c r="M404" s="152"/>
      <c r="N404" s="152"/>
      <c r="O404" s="152"/>
      <c r="P404" s="178"/>
      <c r="Q404" s="152"/>
      <c r="R404" s="178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  <c r="AG404" s="152"/>
      <c r="AH404" s="152"/>
      <c r="AI404" s="152"/>
      <c r="AJ404" s="152"/>
      <c r="AK404" s="152"/>
      <c r="AL404" s="152"/>
      <c r="AM404" s="152"/>
      <c r="AN404" s="152"/>
      <c r="AO404" s="152"/>
      <c r="AP404" s="152"/>
      <c r="AQ404" s="152"/>
      <c r="AR404" s="152"/>
      <c r="AS404" s="152"/>
      <c r="AT404" s="152"/>
      <c r="AU404" s="152"/>
      <c r="AV404" s="152"/>
      <c r="AW404" s="152"/>
      <c r="AX404" s="152"/>
      <c r="AY404" s="152"/>
      <c r="BC404" s="152"/>
      <c r="BF404" s="152"/>
      <c r="BG404" s="152"/>
      <c r="BS404" s="152"/>
      <c r="BT404" s="152"/>
      <c r="BU404" s="152"/>
      <c r="BV404" s="152"/>
      <c r="BW404" s="152"/>
      <c r="BX404" s="152"/>
    </row>
    <row r="405" spans="12:76" s="174" customFormat="1" ht="12.75">
      <c r="L405" s="152"/>
      <c r="M405" s="152"/>
      <c r="N405" s="152"/>
      <c r="O405" s="152"/>
      <c r="P405" s="178"/>
      <c r="Q405" s="152"/>
      <c r="R405" s="178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152"/>
      <c r="AG405" s="152"/>
      <c r="AH405" s="152"/>
      <c r="AI405" s="152"/>
      <c r="AJ405" s="152"/>
      <c r="AK405" s="152"/>
      <c r="AL405" s="152"/>
      <c r="AM405" s="152"/>
      <c r="AN405" s="152"/>
      <c r="AO405" s="152"/>
      <c r="AP405" s="152"/>
      <c r="AQ405" s="152"/>
      <c r="AR405" s="152"/>
      <c r="AS405" s="152"/>
      <c r="AT405" s="152"/>
      <c r="AU405" s="152"/>
      <c r="AV405" s="152"/>
      <c r="AW405" s="152"/>
      <c r="AX405" s="152"/>
      <c r="AY405" s="152"/>
      <c r="BC405" s="152"/>
      <c r="BF405" s="152"/>
      <c r="BG405" s="152"/>
      <c r="BS405" s="152"/>
      <c r="BT405" s="152"/>
      <c r="BU405" s="152"/>
      <c r="BV405" s="152"/>
      <c r="BW405" s="152"/>
      <c r="BX405" s="152"/>
    </row>
    <row r="406" spans="12:76" s="174" customFormat="1" ht="12.75">
      <c r="L406" s="152"/>
      <c r="M406" s="152"/>
      <c r="N406" s="152"/>
      <c r="O406" s="152"/>
      <c r="P406" s="178"/>
      <c r="Q406" s="152"/>
      <c r="R406" s="178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  <c r="AH406" s="152"/>
      <c r="AI406" s="152"/>
      <c r="AJ406" s="152"/>
      <c r="AK406" s="152"/>
      <c r="AL406" s="152"/>
      <c r="AM406" s="152"/>
      <c r="AN406" s="152"/>
      <c r="AO406" s="152"/>
      <c r="AP406" s="152"/>
      <c r="AQ406" s="152"/>
      <c r="AR406" s="152"/>
      <c r="AS406" s="152"/>
      <c r="AT406" s="152"/>
      <c r="AU406" s="152"/>
      <c r="AV406" s="152"/>
      <c r="AW406" s="152"/>
      <c r="AX406" s="152"/>
      <c r="AY406" s="152"/>
      <c r="BC406" s="152"/>
      <c r="BF406" s="152"/>
      <c r="BG406" s="152"/>
      <c r="BS406" s="152"/>
      <c r="BT406" s="152"/>
      <c r="BU406" s="152"/>
      <c r="BV406" s="152"/>
      <c r="BW406" s="152"/>
      <c r="BX406" s="152"/>
    </row>
    <row r="407" spans="12:76" s="174" customFormat="1" ht="12.75">
      <c r="L407" s="152"/>
      <c r="M407" s="152"/>
      <c r="N407" s="152"/>
      <c r="O407" s="152"/>
      <c r="P407" s="178"/>
      <c r="Q407" s="152"/>
      <c r="R407" s="178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2"/>
      <c r="AG407" s="152"/>
      <c r="AH407" s="152"/>
      <c r="AI407" s="152"/>
      <c r="AJ407" s="152"/>
      <c r="AK407" s="152"/>
      <c r="AL407" s="152"/>
      <c r="AM407" s="152"/>
      <c r="AN407" s="152"/>
      <c r="AO407" s="152"/>
      <c r="AP407" s="152"/>
      <c r="AQ407" s="152"/>
      <c r="AR407" s="152"/>
      <c r="AS407" s="152"/>
      <c r="AT407" s="152"/>
      <c r="AU407" s="152"/>
      <c r="AV407" s="152"/>
      <c r="AW407" s="152"/>
      <c r="AX407" s="152"/>
      <c r="AY407" s="152"/>
      <c r="BC407" s="152"/>
      <c r="BF407" s="152"/>
      <c r="BG407" s="152"/>
      <c r="BS407" s="152"/>
      <c r="BT407" s="152"/>
      <c r="BU407" s="152"/>
      <c r="BV407" s="152"/>
      <c r="BW407" s="152"/>
      <c r="BX407" s="152"/>
    </row>
    <row r="408" spans="12:76" s="174" customFormat="1" ht="12.75">
      <c r="L408" s="152"/>
      <c r="M408" s="152"/>
      <c r="N408" s="152"/>
      <c r="O408" s="152"/>
      <c r="P408" s="178"/>
      <c r="Q408" s="152"/>
      <c r="R408" s="178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52"/>
      <c r="AL408" s="152"/>
      <c r="AM408" s="152"/>
      <c r="AN408" s="152"/>
      <c r="AO408" s="152"/>
      <c r="AP408" s="152"/>
      <c r="AQ408" s="152"/>
      <c r="AR408" s="152"/>
      <c r="AS408" s="152"/>
      <c r="AT408" s="152"/>
      <c r="AU408" s="152"/>
      <c r="AV408" s="152"/>
      <c r="AW408" s="152"/>
      <c r="AX408" s="152"/>
      <c r="AY408" s="152"/>
      <c r="BC408" s="152"/>
      <c r="BF408" s="152"/>
      <c r="BG408" s="152"/>
      <c r="BS408" s="152"/>
      <c r="BT408" s="152"/>
      <c r="BU408" s="152"/>
      <c r="BV408" s="152"/>
      <c r="BW408" s="152"/>
      <c r="BX408" s="152"/>
    </row>
    <row r="409" spans="12:76" s="174" customFormat="1" ht="12.75">
      <c r="L409" s="152"/>
      <c r="M409" s="152"/>
      <c r="N409" s="152"/>
      <c r="O409" s="152"/>
      <c r="P409" s="178"/>
      <c r="Q409" s="152"/>
      <c r="R409" s="178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2"/>
      <c r="AJ409" s="152"/>
      <c r="AK409" s="152"/>
      <c r="AL409" s="152"/>
      <c r="AM409" s="152"/>
      <c r="AN409" s="152"/>
      <c r="AO409" s="152"/>
      <c r="AP409" s="152"/>
      <c r="AQ409" s="152"/>
      <c r="AR409" s="152"/>
      <c r="AS409" s="152"/>
      <c r="AT409" s="152"/>
      <c r="AU409" s="152"/>
      <c r="AV409" s="152"/>
      <c r="AW409" s="152"/>
      <c r="AX409" s="152"/>
      <c r="AY409" s="152"/>
      <c r="BC409" s="152"/>
      <c r="BF409" s="152"/>
      <c r="BG409" s="152"/>
      <c r="BS409" s="152"/>
      <c r="BT409" s="152"/>
      <c r="BU409" s="152"/>
      <c r="BV409" s="152"/>
      <c r="BW409" s="152"/>
      <c r="BX409" s="152"/>
    </row>
    <row r="410" spans="12:76" s="174" customFormat="1" ht="12.75">
      <c r="L410" s="152"/>
      <c r="M410" s="152"/>
      <c r="N410" s="152"/>
      <c r="O410" s="152"/>
      <c r="P410" s="178"/>
      <c r="Q410" s="152"/>
      <c r="R410" s="178"/>
      <c r="S410" s="152"/>
      <c r="T410" s="152"/>
      <c r="U410" s="152"/>
      <c r="V410" s="152"/>
      <c r="W410" s="152"/>
      <c r="X410" s="152"/>
      <c r="Y410" s="152"/>
      <c r="Z410" s="152"/>
      <c r="AA410" s="152"/>
      <c r="AB410" s="152"/>
      <c r="AC410" s="152"/>
      <c r="AD410" s="152"/>
      <c r="AE410" s="152"/>
      <c r="AF410" s="152"/>
      <c r="AG410" s="152"/>
      <c r="AH410" s="152"/>
      <c r="AI410" s="152"/>
      <c r="AJ410" s="152"/>
      <c r="AK410" s="152"/>
      <c r="AL410" s="152"/>
      <c r="AM410" s="152"/>
      <c r="AN410" s="152"/>
      <c r="AO410" s="152"/>
      <c r="AP410" s="152"/>
      <c r="AQ410" s="152"/>
      <c r="AR410" s="152"/>
      <c r="AS410" s="152"/>
      <c r="AT410" s="152"/>
      <c r="AU410" s="152"/>
      <c r="AV410" s="152"/>
      <c r="AW410" s="152"/>
      <c r="AX410" s="152"/>
      <c r="AY410" s="152"/>
      <c r="BC410" s="152"/>
      <c r="BF410" s="152"/>
      <c r="BG410" s="152"/>
      <c r="BS410" s="152"/>
      <c r="BT410" s="152"/>
      <c r="BU410" s="152"/>
      <c r="BV410" s="152"/>
      <c r="BW410" s="152"/>
      <c r="BX410" s="152"/>
    </row>
    <row r="411" spans="12:76" s="174" customFormat="1" ht="12.75">
      <c r="L411" s="152"/>
      <c r="M411" s="152"/>
      <c r="N411" s="152"/>
      <c r="O411" s="152"/>
      <c r="P411" s="178"/>
      <c r="Q411" s="152"/>
      <c r="R411" s="178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  <c r="AD411" s="152"/>
      <c r="AE411" s="152"/>
      <c r="AF411" s="152"/>
      <c r="AG411" s="152"/>
      <c r="AH411" s="152"/>
      <c r="AI411" s="152"/>
      <c r="AJ411" s="152"/>
      <c r="AK411" s="152"/>
      <c r="AL411" s="152"/>
      <c r="AM411" s="152"/>
      <c r="AN411" s="152"/>
      <c r="AO411" s="152"/>
      <c r="AP411" s="152"/>
      <c r="AQ411" s="152"/>
      <c r="AR411" s="152"/>
      <c r="AS411" s="152"/>
      <c r="AT411" s="152"/>
      <c r="AU411" s="152"/>
      <c r="AV411" s="152"/>
      <c r="AW411" s="152"/>
      <c r="AX411" s="152"/>
      <c r="AY411" s="152"/>
      <c r="BC411" s="152"/>
      <c r="BF411" s="152"/>
      <c r="BG411" s="152"/>
      <c r="BS411" s="152"/>
      <c r="BT411" s="152"/>
      <c r="BU411" s="152"/>
      <c r="BV411" s="152"/>
      <c r="BW411" s="152"/>
      <c r="BX411" s="152"/>
    </row>
    <row r="412" spans="12:76" s="174" customFormat="1" ht="12.75">
      <c r="L412" s="152"/>
      <c r="M412" s="152"/>
      <c r="N412" s="152"/>
      <c r="O412" s="152"/>
      <c r="P412" s="178"/>
      <c r="Q412" s="152"/>
      <c r="R412" s="178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152"/>
      <c r="AG412" s="152"/>
      <c r="AH412" s="152"/>
      <c r="AI412" s="152"/>
      <c r="AJ412" s="152"/>
      <c r="AK412" s="152"/>
      <c r="AL412" s="152"/>
      <c r="AM412" s="152"/>
      <c r="AN412" s="152"/>
      <c r="AO412" s="152"/>
      <c r="AP412" s="152"/>
      <c r="AQ412" s="152"/>
      <c r="AR412" s="152"/>
      <c r="AS412" s="152"/>
      <c r="AT412" s="152"/>
      <c r="AU412" s="152"/>
      <c r="AV412" s="152"/>
      <c r="AW412" s="152"/>
      <c r="AX412" s="152"/>
      <c r="AY412" s="152"/>
      <c r="BC412" s="152"/>
      <c r="BF412" s="152"/>
      <c r="BG412" s="152"/>
      <c r="BS412" s="152"/>
      <c r="BT412" s="152"/>
      <c r="BU412" s="152"/>
      <c r="BV412" s="152"/>
      <c r="BW412" s="152"/>
      <c r="BX412" s="152"/>
    </row>
    <row r="413" spans="12:76" s="174" customFormat="1" ht="12.75">
      <c r="L413" s="152"/>
      <c r="M413" s="152"/>
      <c r="N413" s="152"/>
      <c r="O413" s="152"/>
      <c r="P413" s="178"/>
      <c r="Q413" s="152"/>
      <c r="R413" s="178"/>
      <c r="S413" s="152"/>
      <c r="T413" s="152"/>
      <c r="U413" s="152"/>
      <c r="V413" s="152"/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152"/>
      <c r="AG413" s="152"/>
      <c r="AH413" s="152"/>
      <c r="AI413" s="152"/>
      <c r="AJ413" s="152"/>
      <c r="AK413" s="152"/>
      <c r="AL413" s="152"/>
      <c r="AM413" s="152"/>
      <c r="AN413" s="152"/>
      <c r="AO413" s="152"/>
      <c r="AP413" s="152"/>
      <c r="AQ413" s="152"/>
      <c r="AR413" s="152"/>
      <c r="AS413" s="152"/>
      <c r="AT413" s="152"/>
      <c r="AU413" s="152"/>
      <c r="AV413" s="152"/>
      <c r="AW413" s="152"/>
      <c r="AX413" s="152"/>
      <c r="AY413" s="152"/>
      <c r="BC413" s="152"/>
      <c r="BF413" s="152"/>
      <c r="BG413" s="152"/>
      <c r="BS413" s="152"/>
      <c r="BT413" s="152"/>
      <c r="BU413" s="152"/>
      <c r="BV413" s="152"/>
      <c r="BW413" s="152"/>
      <c r="BX413" s="152"/>
    </row>
    <row r="414" spans="12:76" s="174" customFormat="1" ht="12.75">
      <c r="L414" s="152"/>
      <c r="M414" s="152"/>
      <c r="N414" s="152"/>
      <c r="O414" s="152"/>
      <c r="P414" s="178"/>
      <c r="Q414" s="152"/>
      <c r="R414" s="178"/>
      <c r="S414" s="152"/>
      <c r="T414" s="152"/>
      <c r="U414" s="152"/>
      <c r="V414" s="152"/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152"/>
      <c r="AG414" s="152"/>
      <c r="AH414" s="152"/>
      <c r="AI414" s="152"/>
      <c r="AJ414" s="152"/>
      <c r="AK414" s="152"/>
      <c r="AL414" s="152"/>
      <c r="AM414" s="152"/>
      <c r="AN414" s="152"/>
      <c r="AO414" s="152"/>
      <c r="AP414" s="152"/>
      <c r="AQ414" s="152"/>
      <c r="AR414" s="152"/>
      <c r="AS414" s="152"/>
      <c r="AT414" s="152"/>
      <c r="AU414" s="152"/>
      <c r="AV414" s="152"/>
      <c r="AW414" s="152"/>
      <c r="AX414" s="152"/>
      <c r="AY414" s="152"/>
      <c r="BC414" s="152"/>
      <c r="BF414" s="152"/>
      <c r="BG414" s="152"/>
      <c r="BS414" s="152"/>
      <c r="BT414" s="152"/>
      <c r="BU414" s="152"/>
      <c r="BV414" s="152"/>
      <c r="BW414" s="152"/>
      <c r="BX414" s="152"/>
    </row>
    <row r="415" spans="12:76" s="174" customFormat="1" ht="12.75">
      <c r="L415" s="152"/>
      <c r="M415" s="152"/>
      <c r="N415" s="152"/>
      <c r="O415" s="152"/>
      <c r="P415" s="178"/>
      <c r="Q415" s="152"/>
      <c r="R415" s="178"/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2"/>
      <c r="AG415" s="152"/>
      <c r="AH415" s="152"/>
      <c r="AI415" s="152"/>
      <c r="AJ415" s="152"/>
      <c r="AK415" s="152"/>
      <c r="AL415" s="152"/>
      <c r="AM415" s="152"/>
      <c r="AN415" s="152"/>
      <c r="AO415" s="152"/>
      <c r="AP415" s="152"/>
      <c r="AQ415" s="152"/>
      <c r="AR415" s="152"/>
      <c r="AS415" s="152"/>
      <c r="AT415" s="152"/>
      <c r="AU415" s="152"/>
      <c r="AV415" s="152"/>
      <c r="AW415" s="152"/>
      <c r="AX415" s="152"/>
      <c r="AY415" s="152"/>
      <c r="BC415" s="152"/>
      <c r="BF415" s="152"/>
      <c r="BG415" s="152"/>
      <c r="BS415" s="152"/>
      <c r="BT415" s="152"/>
      <c r="BU415" s="152"/>
      <c r="BV415" s="152"/>
      <c r="BW415" s="152"/>
      <c r="BX415" s="152"/>
    </row>
    <row r="416" spans="12:76" s="174" customFormat="1" ht="12.75">
      <c r="L416" s="152"/>
      <c r="M416" s="152"/>
      <c r="N416" s="152"/>
      <c r="O416" s="152"/>
      <c r="P416" s="178"/>
      <c r="Q416" s="152"/>
      <c r="R416" s="178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152"/>
      <c r="AG416" s="152"/>
      <c r="AH416" s="152"/>
      <c r="AI416" s="152"/>
      <c r="AJ416" s="152"/>
      <c r="AK416" s="152"/>
      <c r="AL416" s="152"/>
      <c r="AM416" s="152"/>
      <c r="AN416" s="152"/>
      <c r="AO416" s="152"/>
      <c r="AP416" s="152"/>
      <c r="AQ416" s="152"/>
      <c r="AR416" s="152"/>
      <c r="AS416" s="152"/>
      <c r="AT416" s="152"/>
      <c r="AU416" s="152"/>
      <c r="AV416" s="152"/>
      <c r="AW416" s="152"/>
      <c r="AX416" s="152"/>
      <c r="AY416" s="152"/>
      <c r="BC416" s="152"/>
      <c r="BF416" s="152"/>
      <c r="BG416" s="152"/>
      <c r="BS416" s="152"/>
      <c r="BT416" s="152"/>
      <c r="BU416" s="152"/>
      <c r="BV416" s="152"/>
      <c r="BW416" s="152"/>
      <c r="BX416" s="152"/>
    </row>
    <row r="417" spans="12:76" s="174" customFormat="1" ht="12.75">
      <c r="L417" s="152"/>
      <c r="M417" s="152"/>
      <c r="N417" s="152"/>
      <c r="O417" s="152"/>
      <c r="P417" s="178"/>
      <c r="Q417" s="152"/>
      <c r="R417" s="178"/>
      <c r="S417" s="152"/>
      <c r="T417" s="152"/>
      <c r="U417" s="152"/>
      <c r="V417" s="152"/>
      <c r="W417" s="152"/>
      <c r="X417" s="152"/>
      <c r="Y417" s="152"/>
      <c r="Z417" s="152"/>
      <c r="AA417" s="152"/>
      <c r="AB417" s="152"/>
      <c r="AC417" s="152"/>
      <c r="AD417" s="152"/>
      <c r="AE417" s="152"/>
      <c r="AF417" s="152"/>
      <c r="AG417" s="152"/>
      <c r="AH417" s="152"/>
      <c r="AI417" s="152"/>
      <c r="AJ417" s="152"/>
      <c r="AK417" s="152"/>
      <c r="AL417" s="152"/>
      <c r="AM417" s="152"/>
      <c r="AN417" s="152"/>
      <c r="AO417" s="152"/>
      <c r="AP417" s="152"/>
      <c r="AQ417" s="152"/>
      <c r="AR417" s="152"/>
      <c r="AS417" s="152"/>
      <c r="AT417" s="152"/>
      <c r="AU417" s="152"/>
      <c r="AV417" s="152"/>
      <c r="AW417" s="152"/>
      <c r="AX417" s="152"/>
      <c r="AY417" s="152"/>
      <c r="BC417" s="152"/>
      <c r="BF417" s="152"/>
      <c r="BG417" s="152"/>
      <c r="BS417" s="152"/>
      <c r="BT417" s="152"/>
      <c r="BU417" s="152"/>
      <c r="BV417" s="152"/>
      <c r="BW417" s="152"/>
      <c r="BX417" s="152"/>
    </row>
    <row r="418" spans="12:76" s="174" customFormat="1" ht="12.75">
      <c r="L418" s="152"/>
      <c r="M418" s="152"/>
      <c r="N418" s="152"/>
      <c r="O418" s="152"/>
      <c r="P418" s="178"/>
      <c r="Q418" s="152"/>
      <c r="R418" s="178"/>
      <c r="S418" s="152"/>
      <c r="T418" s="152"/>
      <c r="U418" s="152"/>
      <c r="V418" s="152"/>
      <c r="W418" s="152"/>
      <c r="X418" s="152"/>
      <c r="Y418" s="152"/>
      <c r="Z418" s="152"/>
      <c r="AA418" s="152"/>
      <c r="AB418" s="152"/>
      <c r="AC418" s="152"/>
      <c r="AD418" s="152"/>
      <c r="AE418" s="152"/>
      <c r="AF418" s="152"/>
      <c r="AG418" s="152"/>
      <c r="AH418" s="152"/>
      <c r="AI418" s="152"/>
      <c r="AJ418" s="152"/>
      <c r="AK418" s="152"/>
      <c r="AL418" s="152"/>
      <c r="AM418" s="152"/>
      <c r="AN418" s="152"/>
      <c r="AO418" s="152"/>
      <c r="AP418" s="152"/>
      <c r="AQ418" s="152"/>
      <c r="AR418" s="152"/>
      <c r="AS418" s="152"/>
      <c r="AT418" s="152"/>
      <c r="AU418" s="152"/>
      <c r="AV418" s="152"/>
      <c r="AW418" s="152"/>
      <c r="AX418" s="152"/>
      <c r="AY418" s="152"/>
      <c r="BC418" s="152"/>
      <c r="BF418" s="152"/>
      <c r="BG418" s="152"/>
      <c r="BS418" s="152"/>
      <c r="BT418" s="152"/>
      <c r="BU418" s="152"/>
      <c r="BV418" s="152"/>
      <c r="BW418" s="152"/>
      <c r="BX418" s="152"/>
    </row>
    <row r="419" spans="12:76" s="174" customFormat="1" ht="12.75">
      <c r="L419" s="152"/>
      <c r="M419" s="152"/>
      <c r="N419" s="152"/>
      <c r="O419" s="152"/>
      <c r="P419" s="178"/>
      <c r="Q419" s="152"/>
      <c r="R419" s="178"/>
      <c r="S419" s="152"/>
      <c r="T419" s="152"/>
      <c r="U419" s="152"/>
      <c r="V419" s="152"/>
      <c r="W419" s="152"/>
      <c r="X419" s="152"/>
      <c r="Y419" s="152"/>
      <c r="Z419" s="152"/>
      <c r="AA419" s="152"/>
      <c r="AB419" s="152"/>
      <c r="AC419" s="152"/>
      <c r="AD419" s="152"/>
      <c r="AE419" s="152"/>
      <c r="AF419" s="152"/>
      <c r="AG419" s="152"/>
      <c r="AH419" s="152"/>
      <c r="AI419" s="152"/>
      <c r="AJ419" s="152"/>
      <c r="AK419" s="152"/>
      <c r="AL419" s="152"/>
      <c r="AM419" s="152"/>
      <c r="AN419" s="152"/>
      <c r="AO419" s="152"/>
      <c r="AP419" s="152"/>
      <c r="AQ419" s="152"/>
      <c r="AR419" s="152"/>
      <c r="AS419" s="152"/>
      <c r="AT419" s="152"/>
      <c r="AU419" s="152"/>
      <c r="AV419" s="152"/>
      <c r="AW419" s="152"/>
      <c r="AX419" s="152"/>
      <c r="AY419" s="152"/>
      <c r="BC419" s="152"/>
      <c r="BF419" s="152"/>
      <c r="BG419" s="152"/>
      <c r="BS419" s="152"/>
      <c r="BT419" s="152"/>
      <c r="BU419" s="152"/>
      <c r="BV419" s="152"/>
      <c r="BW419" s="152"/>
      <c r="BX419" s="152"/>
    </row>
    <row r="420" spans="12:76" s="174" customFormat="1" ht="12.75">
      <c r="L420" s="152"/>
      <c r="M420" s="152"/>
      <c r="N420" s="152"/>
      <c r="O420" s="152"/>
      <c r="P420" s="178"/>
      <c r="Q420" s="152"/>
      <c r="R420" s="178"/>
      <c r="S420" s="152"/>
      <c r="T420" s="152"/>
      <c r="U420" s="152"/>
      <c r="V420" s="152"/>
      <c r="W420" s="152"/>
      <c r="X420" s="152"/>
      <c r="Y420" s="152"/>
      <c r="Z420" s="152"/>
      <c r="AA420" s="152"/>
      <c r="AB420" s="152"/>
      <c r="AC420" s="152"/>
      <c r="AD420" s="152"/>
      <c r="AE420" s="152"/>
      <c r="AF420" s="152"/>
      <c r="AG420" s="152"/>
      <c r="AH420" s="152"/>
      <c r="AI420" s="152"/>
      <c r="AJ420" s="152"/>
      <c r="AK420" s="152"/>
      <c r="AL420" s="152"/>
      <c r="AM420" s="152"/>
      <c r="AN420" s="152"/>
      <c r="AO420" s="152"/>
      <c r="AP420" s="152"/>
      <c r="AQ420" s="152"/>
      <c r="AR420" s="152"/>
      <c r="AS420" s="152"/>
      <c r="AT420" s="152"/>
      <c r="AU420" s="152"/>
      <c r="AV420" s="152"/>
      <c r="AW420" s="152"/>
      <c r="AX420" s="152"/>
      <c r="AY420" s="152"/>
      <c r="BC420" s="152"/>
      <c r="BF420" s="152"/>
      <c r="BG420" s="152"/>
      <c r="BS420" s="152"/>
      <c r="BT420" s="152"/>
      <c r="BU420" s="152"/>
      <c r="BV420" s="152"/>
      <c r="BW420" s="152"/>
      <c r="BX420" s="152"/>
    </row>
    <row r="421" spans="12:76" s="174" customFormat="1" ht="12.75">
      <c r="L421" s="152"/>
      <c r="M421" s="152"/>
      <c r="N421" s="152"/>
      <c r="O421" s="152"/>
      <c r="P421" s="178"/>
      <c r="Q421" s="152"/>
      <c r="R421" s="178"/>
      <c r="S421" s="152"/>
      <c r="T421" s="152"/>
      <c r="U421" s="152"/>
      <c r="V421" s="152"/>
      <c r="W421" s="152"/>
      <c r="X421" s="152"/>
      <c r="Y421" s="152"/>
      <c r="Z421" s="152"/>
      <c r="AA421" s="152"/>
      <c r="AB421" s="152"/>
      <c r="AC421" s="152"/>
      <c r="AD421" s="152"/>
      <c r="AE421" s="152"/>
      <c r="AF421" s="152"/>
      <c r="AG421" s="152"/>
      <c r="AH421" s="152"/>
      <c r="AI421" s="152"/>
      <c r="AJ421" s="152"/>
      <c r="AK421" s="152"/>
      <c r="AL421" s="152"/>
      <c r="AM421" s="152"/>
      <c r="AN421" s="152"/>
      <c r="AO421" s="152"/>
      <c r="AP421" s="152"/>
      <c r="AQ421" s="152"/>
      <c r="AR421" s="152"/>
      <c r="AS421" s="152"/>
      <c r="AT421" s="152"/>
      <c r="AU421" s="152"/>
      <c r="AV421" s="152"/>
      <c r="AW421" s="152"/>
      <c r="AX421" s="152"/>
      <c r="AY421" s="152"/>
      <c r="BC421" s="152"/>
      <c r="BF421" s="152"/>
      <c r="BG421" s="152"/>
      <c r="BS421" s="152"/>
      <c r="BT421" s="152"/>
      <c r="BU421" s="152"/>
      <c r="BV421" s="152"/>
      <c r="BW421" s="152"/>
      <c r="BX421" s="152"/>
    </row>
    <row r="422" spans="12:76" s="174" customFormat="1" ht="12.75">
      <c r="L422" s="152"/>
      <c r="M422" s="152"/>
      <c r="N422" s="152"/>
      <c r="O422" s="152"/>
      <c r="P422" s="178"/>
      <c r="Q422" s="152"/>
      <c r="R422" s="178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152"/>
      <c r="AH422" s="152"/>
      <c r="AI422" s="152"/>
      <c r="AJ422" s="152"/>
      <c r="AK422" s="152"/>
      <c r="AL422" s="152"/>
      <c r="AM422" s="152"/>
      <c r="AN422" s="152"/>
      <c r="AO422" s="152"/>
      <c r="AP422" s="152"/>
      <c r="AQ422" s="152"/>
      <c r="AR422" s="152"/>
      <c r="AS422" s="152"/>
      <c r="AT422" s="152"/>
      <c r="AU422" s="152"/>
      <c r="AV422" s="152"/>
      <c r="AW422" s="152"/>
      <c r="AX422" s="152"/>
      <c r="AY422" s="152"/>
      <c r="BC422" s="152"/>
      <c r="BF422" s="152"/>
      <c r="BG422" s="152"/>
      <c r="BS422" s="152"/>
      <c r="BT422" s="152"/>
      <c r="BU422" s="152"/>
      <c r="BV422" s="152"/>
      <c r="BW422" s="152"/>
      <c r="BX422" s="152"/>
    </row>
    <row r="423" spans="12:76" s="174" customFormat="1" ht="12.75">
      <c r="L423" s="152"/>
      <c r="M423" s="152"/>
      <c r="N423" s="152"/>
      <c r="O423" s="152"/>
      <c r="P423" s="178"/>
      <c r="Q423" s="152"/>
      <c r="R423" s="178"/>
      <c r="S423" s="152"/>
      <c r="T423" s="152"/>
      <c r="U423" s="152"/>
      <c r="V423" s="152"/>
      <c r="W423" s="152"/>
      <c r="X423" s="152"/>
      <c r="Y423" s="152"/>
      <c r="Z423" s="152"/>
      <c r="AA423" s="152"/>
      <c r="AB423" s="152"/>
      <c r="AC423" s="152"/>
      <c r="AD423" s="152"/>
      <c r="AE423" s="152"/>
      <c r="AF423" s="152"/>
      <c r="AG423" s="152"/>
      <c r="AH423" s="152"/>
      <c r="AI423" s="152"/>
      <c r="AJ423" s="152"/>
      <c r="AK423" s="152"/>
      <c r="AL423" s="152"/>
      <c r="AM423" s="152"/>
      <c r="AN423" s="152"/>
      <c r="AO423" s="152"/>
      <c r="AP423" s="152"/>
      <c r="AQ423" s="152"/>
      <c r="AR423" s="152"/>
      <c r="AS423" s="152"/>
      <c r="AT423" s="152"/>
      <c r="AU423" s="152"/>
      <c r="AV423" s="152"/>
      <c r="AW423" s="152"/>
      <c r="AX423" s="152"/>
      <c r="AY423" s="152"/>
      <c r="BC423" s="152"/>
      <c r="BF423" s="152"/>
      <c r="BG423" s="152"/>
      <c r="BS423" s="152"/>
      <c r="BT423" s="152"/>
      <c r="BU423" s="152"/>
      <c r="BV423" s="152"/>
      <c r="BW423" s="152"/>
      <c r="BX423" s="152"/>
    </row>
    <row r="424" spans="12:76" s="174" customFormat="1" ht="12.75">
      <c r="L424" s="152"/>
      <c r="M424" s="152"/>
      <c r="N424" s="152"/>
      <c r="O424" s="152"/>
      <c r="P424" s="178"/>
      <c r="Q424" s="152"/>
      <c r="R424" s="178"/>
      <c r="S424" s="152"/>
      <c r="T424" s="152"/>
      <c r="U424" s="152"/>
      <c r="V424" s="152"/>
      <c r="W424" s="152"/>
      <c r="X424" s="152"/>
      <c r="Y424" s="152"/>
      <c r="Z424" s="152"/>
      <c r="AA424" s="152"/>
      <c r="AB424" s="152"/>
      <c r="AC424" s="152"/>
      <c r="AD424" s="152"/>
      <c r="AE424" s="152"/>
      <c r="AF424" s="152"/>
      <c r="AG424" s="152"/>
      <c r="AH424" s="152"/>
      <c r="AI424" s="152"/>
      <c r="AJ424" s="152"/>
      <c r="AK424" s="152"/>
      <c r="AL424" s="152"/>
      <c r="AM424" s="152"/>
      <c r="AN424" s="152"/>
      <c r="AO424" s="152"/>
      <c r="AP424" s="152"/>
      <c r="AQ424" s="152"/>
      <c r="AR424" s="152"/>
      <c r="AS424" s="152"/>
      <c r="AT424" s="152"/>
      <c r="AU424" s="152"/>
      <c r="AV424" s="152"/>
      <c r="AW424" s="152"/>
      <c r="AX424" s="152"/>
      <c r="AY424" s="152"/>
      <c r="BC424" s="152"/>
      <c r="BF424" s="152"/>
      <c r="BG424" s="152"/>
      <c r="BS424" s="152"/>
      <c r="BT424" s="152"/>
      <c r="BU424" s="152"/>
      <c r="BV424" s="152"/>
      <c r="BW424" s="152"/>
      <c r="BX424" s="152"/>
    </row>
    <row r="425" spans="12:76" s="174" customFormat="1" ht="12.75">
      <c r="L425" s="152"/>
      <c r="M425" s="152"/>
      <c r="N425" s="152"/>
      <c r="O425" s="152"/>
      <c r="P425" s="178"/>
      <c r="Q425" s="152"/>
      <c r="R425" s="178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  <c r="AH425" s="152"/>
      <c r="AI425" s="152"/>
      <c r="AJ425" s="152"/>
      <c r="AK425" s="152"/>
      <c r="AL425" s="152"/>
      <c r="AM425" s="152"/>
      <c r="AN425" s="152"/>
      <c r="AO425" s="152"/>
      <c r="AP425" s="152"/>
      <c r="AQ425" s="152"/>
      <c r="AR425" s="152"/>
      <c r="AS425" s="152"/>
      <c r="AT425" s="152"/>
      <c r="AU425" s="152"/>
      <c r="AV425" s="152"/>
      <c r="AW425" s="152"/>
      <c r="AX425" s="152"/>
      <c r="AY425" s="152"/>
      <c r="BC425" s="152"/>
      <c r="BF425" s="152"/>
      <c r="BG425" s="152"/>
      <c r="BS425" s="152"/>
      <c r="BT425" s="152"/>
      <c r="BU425" s="152"/>
      <c r="BV425" s="152"/>
      <c r="BW425" s="152"/>
      <c r="BX425" s="152"/>
    </row>
    <row r="426" spans="12:76" s="174" customFormat="1" ht="12.75">
      <c r="L426" s="152"/>
      <c r="M426" s="152"/>
      <c r="N426" s="152"/>
      <c r="O426" s="152"/>
      <c r="P426" s="178"/>
      <c r="Q426" s="152"/>
      <c r="R426" s="178"/>
      <c r="S426" s="152"/>
      <c r="T426" s="152"/>
      <c r="U426" s="152"/>
      <c r="V426" s="152"/>
      <c r="W426" s="152"/>
      <c r="X426" s="152"/>
      <c r="Y426" s="152"/>
      <c r="Z426" s="152"/>
      <c r="AA426" s="152"/>
      <c r="AB426" s="152"/>
      <c r="AC426" s="152"/>
      <c r="AD426" s="152"/>
      <c r="AE426" s="152"/>
      <c r="AF426" s="152"/>
      <c r="AG426" s="152"/>
      <c r="AH426" s="152"/>
      <c r="AI426" s="152"/>
      <c r="AJ426" s="152"/>
      <c r="AK426" s="152"/>
      <c r="AL426" s="152"/>
      <c r="AM426" s="152"/>
      <c r="AN426" s="152"/>
      <c r="AO426" s="152"/>
      <c r="AP426" s="152"/>
      <c r="AQ426" s="152"/>
      <c r="AR426" s="152"/>
      <c r="AS426" s="152"/>
      <c r="AT426" s="152"/>
      <c r="AU426" s="152"/>
      <c r="AV426" s="152"/>
      <c r="AW426" s="152"/>
      <c r="AX426" s="152"/>
      <c r="AY426" s="152"/>
      <c r="BC426" s="152"/>
      <c r="BF426" s="152"/>
      <c r="BG426" s="152"/>
      <c r="BS426" s="152"/>
      <c r="BT426" s="152"/>
      <c r="BU426" s="152"/>
      <c r="BV426" s="152"/>
      <c r="BW426" s="152"/>
      <c r="BX426" s="152"/>
    </row>
    <row r="427" spans="12:76" s="174" customFormat="1" ht="12.75">
      <c r="L427" s="152"/>
      <c r="M427" s="152"/>
      <c r="N427" s="152"/>
      <c r="O427" s="152"/>
      <c r="P427" s="178"/>
      <c r="Q427" s="152"/>
      <c r="R427" s="178"/>
      <c r="S427" s="152"/>
      <c r="T427" s="152"/>
      <c r="U427" s="152"/>
      <c r="V427" s="152"/>
      <c r="W427" s="152"/>
      <c r="X427" s="152"/>
      <c r="Y427" s="152"/>
      <c r="Z427" s="152"/>
      <c r="AA427" s="152"/>
      <c r="AB427" s="152"/>
      <c r="AC427" s="152"/>
      <c r="AD427" s="152"/>
      <c r="AE427" s="152"/>
      <c r="AF427" s="152"/>
      <c r="AG427" s="152"/>
      <c r="AH427" s="152"/>
      <c r="AI427" s="152"/>
      <c r="AJ427" s="152"/>
      <c r="AK427" s="152"/>
      <c r="AL427" s="152"/>
      <c r="AM427" s="152"/>
      <c r="AN427" s="152"/>
      <c r="AO427" s="152"/>
      <c r="AP427" s="152"/>
      <c r="AQ427" s="152"/>
      <c r="AR427" s="152"/>
      <c r="AS427" s="152"/>
      <c r="AT427" s="152"/>
      <c r="AU427" s="152"/>
      <c r="AV427" s="152"/>
      <c r="AW427" s="152"/>
      <c r="AX427" s="152"/>
      <c r="AY427" s="152"/>
      <c r="BC427" s="152"/>
      <c r="BF427" s="152"/>
      <c r="BG427" s="152"/>
      <c r="BS427" s="152"/>
      <c r="BT427" s="152"/>
      <c r="BU427" s="152"/>
      <c r="BV427" s="152"/>
      <c r="BW427" s="152"/>
      <c r="BX427" s="152"/>
    </row>
    <row r="428" spans="12:76" s="174" customFormat="1" ht="12.75">
      <c r="L428" s="152"/>
      <c r="M428" s="152"/>
      <c r="N428" s="152"/>
      <c r="O428" s="152"/>
      <c r="P428" s="178"/>
      <c r="Q428" s="152"/>
      <c r="R428" s="178"/>
      <c r="S428" s="152"/>
      <c r="T428" s="152"/>
      <c r="U428" s="152"/>
      <c r="V428" s="152"/>
      <c r="W428" s="152"/>
      <c r="X428" s="152"/>
      <c r="Y428" s="152"/>
      <c r="Z428" s="152"/>
      <c r="AA428" s="152"/>
      <c r="AB428" s="152"/>
      <c r="AC428" s="152"/>
      <c r="AD428" s="152"/>
      <c r="AE428" s="152"/>
      <c r="AF428" s="152"/>
      <c r="AG428" s="152"/>
      <c r="AH428" s="152"/>
      <c r="AI428" s="152"/>
      <c r="AJ428" s="152"/>
      <c r="AK428" s="152"/>
      <c r="AL428" s="152"/>
      <c r="AM428" s="152"/>
      <c r="AN428" s="152"/>
      <c r="AO428" s="152"/>
      <c r="AP428" s="152"/>
      <c r="AQ428" s="152"/>
      <c r="AR428" s="152"/>
      <c r="AS428" s="152"/>
      <c r="AT428" s="152"/>
      <c r="AU428" s="152"/>
      <c r="AV428" s="152"/>
      <c r="AW428" s="152"/>
      <c r="AX428" s="152"/>
      <c r="AY428" s="152"/>
      <c r="BC428" s="152"/>
      <c r="BF428" s="152"/>
      <c r="BG428" s="152"/>
      <c r="BS428" s="152"/>
      <c r="BT428" s="152"/>
      <c r="BU428" s="152"/>
      <c r="BV428" s="152"/>
      <c r="BW428" s="152"/>
      <c r="BX428" s="152"/>
    </row>
    <row r="429" spans="12:76" s="174" customFormat="1" ht="12.75">
      <c r="L429" s="152"/>
      <c r="M429" s="152"/>
      <c r="N429" s="152"/>
      <c r="O429" s="152"/>
      <c r="P429" s="178"/>
      <c r="Q429" s="152"/>
      <c r="R429" s="178"/>
      <c r="S429" s="152"/>
      <c r="T429" s="152"/>
      <c r="U429" s="152"/>
      <c r="V429" s="152"/>
      <c r="W429" s="152"/>
      <c r="X429" s="152"/>
      <c r="Y429" s="152"/>
      <c r="Z429" s="152"/>
      <c r="AA429" s="152"/>
      <c r="AB429" s="152"/>
      <c r="AC429" s="152"/>
      <c r="AD429" s="152"/>
      <c r="AE429" s="152"/>
      <c r="AF429" s="152"/>
      <c r="AG429" s="152"/>
      <c r="AH429" s="152"/>
      <c r="AI429" s="152"/>
      <c r="AJ429" s="152"/>
      <c r="AK429" s="152"/>
      <c r="AL429" s="152"/>
      <c r="AM429" s="152"/>
      <c r="AN429" s="152"/>
      <c r="AO429" s="152"/>
      <c r="AP429" s="152"/>
      <c r="AQ429" s="152"/>
      <c r="AR429" s="152"/>
      <c r="AS429" s="152"/>
      <c r="AT429" s="152"/>
      <c r="AU429" s="152"/>
      <c r="AV429" s="152"/>
      <c r="AW429" s="152"/>
      <c r="AX429" s="152"/>
      <c r="AY429" s="152"/>
      <c r="BC429" s="152"/>
      <c r="BF429" s="152"/>
      <c r="BG429" s="152"/>
      <c r="BS429" s="152"/>
      <c r="BT429" s="152"/>
      <c r="BU429" s="152"/>
      <c r="BV429" s="152"/>
      <c r="BW429" s="152"/>
      <c r="BX429" s="152"/>
    </row>
    <row r="430" spans="12:76" s="174" customFormat="1" ht="12.75">
      <c r="L430" s="152"/>
      <c r="M430" s="152"/>
      <c r="N430" s="152"/>
      <c r="O430" s="152"/>
      <c r="P430" s="178"/>
      <c r="Q430" s="152"/>
      <c r="R430" s="178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  <c r="AH430" s="152"/>
      <c r="AI430" s="152"/>
      <c r="AJ430" s="152"/>
      <c r="AK430" s="152"/>
      <c r="AL430" s="152"/>
      <c r="AM430" s="152"/>
      <c r="AN430" s="152"/>
      <c r="AO430" s="152"/>
      <c r="AP430" s="152"/>
      <c r="AQ430" s="152"/>
      <c r="AR430" s="152"/>
      <c r="AS430" s="152"/>
      <c r="AT430" s="152"/>
      <c r="AU430" s="152"/>
      <c r="AV430" s="152"/>
      <c r="AW430" s="152"/>
      <c r="AX430" s="152"/>
      <c r="AY430" s="152"/>
      <c r="BC430" s="152"/>
      <c r="BF430" s="152"/>
      <c r="BG430" s="152"/>
      <c r="BS430" s="152"/>
      <c r="BT430" s="152"/>
      <c r="BU430" s="152"/>
      <c r="BV430" s="152"/>
      <c r="BW430" s="152"/>
      <c r="BX430" s="152"/>
    </row>
    <row r="431" spans="12:76" s="174" customFormat="1" ht="12.75">
      <c r="L431" s="152"/>
      <c r="M431" s="152"/>
      <c r="N431" s="152"/>
      <c r="O431" s="152"/>
      <c r="P431" s="178"/>
      <c r="Q431" s="152"/>
      <c r="R431" s="178"/>
      <c r="S431" s="152"/>
      <c r="T431" s="152"/>
      <c r="U431" s="152"/>
      <c r="V431" s="152"/>
      <c r="W431" s="152"/>
      <c r="X431" s="152"/>
      <c r="Y431" s="152"/>
      <c r="Z431" s="152"/>
      <c r="AA431" s="152"/>
      <c r="AB431" s="152"/>
      <c r="AC431" s="152"/>
      <c r="AD431" s="152"/>
      <c r="AE431" s="152"/>
      <c r="AF431" s="152"/>
      <c r="AG431" s="152"/>
      <c r="AH431" s="152"/>
      <c r="AI431" s="152"/>
      <c r="AJ431" s="152"/>
      <c r="AK431" s="152"/>
      <c r="AL431" s="152"/>
      <c r="AM431" s="152"/>
      <c r="AN431" s="152"/>
      <c r="AO431" s="152"/>
      <c r="AP431" s="152"/>
      <c r="AQ431" s="152"/>
      <c r="AR431" s="152"/>
      <c r="AS431" s="152"/>
      <c r="AT431" s="152"/>
      <c r="AU431" s="152"/>
      <c r="AV431" s="152"/>
      <c r="AW431" s="152"/>
      <c r="AX431" s="152"/>
      <c r="AY431" s="152"/>
      <c r="BC431" s="152"/>
      <c r="BF431" s="152"/>
      <c r="BG431" s="152"/>
      <c r="BS431" s="152"/>
      <c r="BT431" s="152"/>
      <c r="BU431" s="152"/>
      <c r="BV431" s="152"/>
      <c r="BW431" s="152"/>
      <c r="BX431" s="152"/>
    </row>
    <row r="432" spans="12:76" s="174" customFormat="1" ht="12.75">
      <c r="L432" s="152"/>
      <c r="M432" s="152"/>
      <c r="N432" s="152"/>
      <c r="O432" s="152"/>
      <c r="P432" s="178"/>
      <c r="Q432" s="152"/>
      <c r="R432" s="178"/>
      <c r="S432" s="152"/>
      <c r="T432" s="152"/>
      <c r="U432" s="152"/>
      <c r="V432" s="152"/>
      <c r="W432" s="152"/>
      <c r="X432" s="152"/>
      <c r="Y432" s="152"/>
      <c r="Z432" s="152"/>
      <c r="AA432" s="152"/>
      <c r="AB432" s="152"/>
      <c r="AC432" s="152"/>
      <c r="AD432" s="152"/>
      <c r="AE432" s="152"/>
      <c r="AF432" s="152"/>
      <c r="AG432" s="152"/>
      <c r="AH432" s="152"/>
      <c r="AI432" s="152"/>
      <c r="AJ432" s="152"/>
      <c r="AK432" s="152"/>
      <c r="AL432" s="152"/>
      <c r="AM432" s="152"/>
      <c r="AN432" s="152"/>
      <c r="AO432" s="152"/>
      <c r="AP432" s="152"/>
      <c r="AQ432" s="152"/>
      <c r="AR432" s="152"/>
      <c r="AS432" s="152"/>
      <c r="AT432" s="152"/>
      <c r="AU432" s="152"/>
      <c r="AV432" s="152"/>
      <c r="AW432" s="152"/>
      <c r="AX432" s="152"/>
      <c r="AY432" s="152"/>
      <c r="BC432" s="152"/>
      <c r="BF432" s="152"/>
      <c r="BG432" s="152"/>
      <c r="BS432" s="152"/>
      <c r="BT432" s="152"/>
      <c r="BU432" s="152"/>
      <c r="BV432" s="152"/>
      <c r="BW432" s="152"/>
      <c r="BX432" s="152"/>
    </row>
    <row r="433" spans="12:76" s="174" customFormat="1" ht="12.75">
      <c r="L433" s="152"/>
      <c r="M433" s="152"/>
      <c r="N433" s="152"/>
      <c r="O433" s="152"/>
      <c r="P433" s="178"/>
      <c r="Q433" s="152"/>
      <c r="R433" s="178"/>
      <c r="S433" s="152"/>
      <c r="T433" s="152"/>
      <c r="U433" s="152"/>
      <c r="V433" s="152"/>
      <c r="W433" s="152"/>
      <c r="X433" s="152"/>
      <c r="Y433" s="152"/>
      <c r="Z433" s="152"/>
      <c r="AA433" s="152"/>
      <c r="AB433" s="152"/>
      <c r="AC433" s="152"/>
      <c r="AD433" s="152"/>
      <c r="AE433" s="152"/>
      <c r="AF433" s="152"/>
      <c r="AG433" s="152"/>
      <c r="AH433" s="152"/>
      <c r="AI433" s="152"/>
      <c r="AJ433" s="152"/>
      <c r="AK433" s="152"/>
      <c r="AL433" s="152"/>
      <c r="AM433" s="152"/>
      <c r="AN433" s="152"/>
      <c r="AO433" s="152"/>
      <c r="AP433" s="152"/>
      <c r="AQ433" s="152"/>
      <c r="AR433" s="152"/>
      <c r="AS433" s="152"/>
      <c r="AT433" s="152"/>
      <c r="AU433" s="152"/>
      <c r="AV433" s="152"/>
      <c r="AW433" s="152"/>
      <c r="AX433" s="152"/>
      <c r="AY433" s="152"/>
      <c r="BC433" s="152"/>
      <c r="BF433" s="152"/>
      <c r="BG433" s="152"/>
      <c r="BS433" s="152"/>
      <c r="BT433" s="152"/>
      <c r="BU433" s="152"/>
      <c r="BV433" s="152"/>
      <c r="BW433" s="152"/>
      <c r="BX433" s="152"/>
    </row>
    <row r="434" spans="12:76" s="174" customFormat="1" ht="12.75">
      <c r="L434" s="152"/>
      <c r="M434" s="152"/>
      <c r="N434" s="152"/>
      <c r="O434" s="152"/>
      <c r="P434" s="178"/>
      <c r="Q434" s="152"/>
      <c r="R434" s="178"/>
      <c r="S434" s="152"/>
      <c r="T434" s="152"/>
      <c r="U434" s="152"/>
      <c r="V434" s="152"/>
      <c r="W434" s="152"/>
      <c r="X434" s="152"/>
      <c r="Y434" s="152"/>
      <c r="Z434" s="152"/>
      <c r="AA434" s="152"/>
      <c r="AB434" s="152"/>
      <c r="AC434" s="152"/>
      <c r="AD434" s="152"/>
      <c r="AE434" s="152"/>
      <c r="AF434" s="152"/>
      <c r="AG434" s="152"/>
      <c r="AH434" s="152"/>
      <c r="AI434" s="152"/>
      <c r="AJ434" s="152"/>
      <c r="AK434" s="152"/>
      <c r="AL434" s="152"/>
      <c r="AM434" s="152"/>
      <c r="AN434" s="152"/>
      <c r="AO434" s="152"/>
      <c r="AP434" s="152"/>
      <c r="AQ434" s="152"/>
      <c r="AR434" s="152"/>
      <c r="AS434" s="152"/>
      <c r="AT434" s="152"/>
      <c r="AU434" s="152"/>
      <c r="AV434" s="152"/>
      <c r="AW434" s="152"/>
      <c r="AX434" s="152"/>
      <c r="AY434" s="152"/>
      <c r="BC434" s="152"/>
      <c r="BF434" s="152"/>
      <c r="BG434" s="152"/>
      <c r="BS434" s="152"/>
      <c r="BT434" s="152"/>
      <c r="BU434" s="152"/>
      <c r="BV434" s="152"/>
      <c r="BW434" s="152"/>
      <c r="BX434" s="152"/>
    </row>
    <row r="435" spans="12:76" s="174" customFormat="1" ht="12.75">
      <c r="L435" s="152"/>
      <c r="M435" s="152"/>
      <c r="N435" s="152"/>
      <c r="O435" s="152"/>
      <c r="P435" s="178"/>
      <c r="Q435" s="152"/>
      <c r="R435" s="178"/>
      <c r="S435" s="152"/>
      <c r="T435" s="152"/>
      <c r="U435" s="152"/>
      <c r="V435" s="152"/>
      <c r="W435" s="152"/>
      <c r="X435" s="152"/>
      <c r="Y435" s="152"/>
      <c r="Z435" s="152"/>
      <c r="AA435" s="152"/>
      <c r="AB435" s="152"/>
      <c r="AC435" s="152"/>
      <c r="AD435" s="152"/>
      <c r="AE435" s="152"/>
      <c r="AF435" s="152"/>
      <c r="AG435" s="152"/>
      <c r="AH435" s="152"/>
      <c r="AI435" s="152"/>
      <c r="AJ435" s="152"/>
      <c r="AK435" s="152"/>
      <c r="AL435" s="152"/>
      <c r="AM435" s="152"/>
      <c r="AN435" s="152"/>
      <c r="AO435" s="152"/>
      <c r="AP435" s="152"/>
      <c r="AQ435" s="152"/>
      <c r="AR435" s="152"/>
      <c r="AS435" s="152"/>
      <c r="AT435" s="152"/>
      <c r="AU435" s="152"/>
      <c r="AV435" s="152"/>
      <c r="AW435" s="152"/>
      <c r="AX435" s="152"/>
      <c r="AY435" s="152"/>
      <c r="BC435" s="152"/>
      <c r="BF435" s="152"/>
      <c r="BG435" s="152"/>
      <c r="BS435" s="152"/>
      <c r="BT435" s="152"/>
      <c r="BU435" s="152"/>
      <c r="BV435" s="152"/>
      <c r="BW435" s="152"/>
      <c r="BX435" s="152"/>
    </row>
    <row r="436" spans="12:76" s="174" customFormat="1" ht="12.75">
      <c r="L436" s="152"/>
      <c r="M436" s="152"/>
      <c r="N436" s="152"/>
      <c r="O436" s="152"/>
      <c r="P436" s="178"/>
      <c r="Q436" s="152"/>
      <c r="R436" s="178"/>
      <c r="S436" s="152"/>
      <c r="T436" s="152"/>
      <c r="U436" s="152"/>
      <c r="V436" s="152"/>
      <c r="W436" s="152"/>
      <c r="X436" s="152"/>
      <c r="Y436" s="152"/>
      <c r="Z436" s="152"/>
      <c r="AA436" s="152"/>
      <c r="AB436" s="152"/>
      <c r="AC436" s="152"/>
      <c r="AD436" s="152"/>
      <c r="AE436" s="152"/>
      <c r="AF436" s="152"/>
      <c r="AG436" s="152"/>
      <c r="AH436" s="152"/>
      <c r="AI436" s="152"/>
      <c r="AJ436" s="152"/>
      <c r="AK436" s="152"/>
      <c r="AL436" s="152"/>
      <c r="AM436" s="152"/>
      <c r="AN436" s="152"/>
      <c r="AO436" s="152"/>
      <c r="AP436" s="152"/>
      <c r="AQ436" s="152"/>
      <c r="AR436" s="152"/>
      <c r="AS436" s="152"/>
      <c r="AT436" s="152"/>
      <c r="AU436" s="152"/>
      <c r="AV436" s="152"/>
      <c r="AW436" s="152"/>
      <c r="AX436" s="152"/>
      <c r="AY436" s="152"/>
      <c r="BC436" s="152"/>
      <c r="BF436" s="152"/>
      <c r="BG436" s="152"/>
      <c r="BS436" s="152"/>
      <c r="BT436" s="152"/>
      <c r="BU436" s="152"/>
      <c r="BV436" s="152"/>
      <c r="BW436" s="152"/>
      <c r="BX436" s="152"/>
    </row>
    <row r="437" spans="12:76" s="174" customFormat="1" ht="12.75">
      <c r="L437" s="152"/>
      <c r="M437" s="152"/>
      <c r="N437" s="152"/>
      <c r="O437" s="152"/>
      <c r="P437" s="178"/>
      <c r="Q437" s="152"/>
      <c r="R437" s="178"/>
      <c r="S437" s="152"/>
      <c r="T437" s="152"/>
      <c r="U437" s="152"/>
      <c r="V437" s="152"/>
      <c r="W437" s="152"/>
      <c r="X437" s="152"/>
      <c r="Y437" s="152"/>
      <c r="Z437" s="152"/>
      <c r="AA437" s="152"/>
      <c r="AB437" s="152"/>
      <c r="AC437" s="152"/>
      <c r="AD437" s="152"/>
      <c r="AE437" s="152"/>
      <c r="AF437" s="152"/>
      <c r="AG437" s="152"/>
      <c r="AH437" s="152"/>
      <c r="AI437" s="152"/>
      <c r="AJ437" s="152"/>
      <c r="AK437" s="152"/>
      <c r="AL437" s="152"/>
      <c r="AM437" s="152"/>
      <c r="AN437" s="152"/>
      <c r="AO437" s="152"/>
      <c r="AP437" s="152"/>
      <c r="AQ437" s="152"/>
      <c r="AR437" s="152"/>
      <c r="AS437" s="152"/>
      <c r="AT437" s="152"/>
      <c r="AU437" s="152"/>
      <c r="AV437" s="152"/>
      <c r="AW437" s="152"/>
      <c r="AX437" s="152"/>
      <c r="AY437" s="152"/>
      <c r="BC437" s="152"/>
      <c r="BF437" s="152"/>
      <c r="BG437" s="152"/>
      <c r="BS437" s="152"/>
      <c r="BT437" s="152"/>
      <c r="BU437" s="152"/>
      <c r="BV437" s="152"/>
      <c r="BW437" s="152"/>
      <c r="BX437" s="152"/>
    </row>
    <row r="438" spans="12:76" s="174" customFormat="1" ht="12.75">
      <c r="L438" s="152"/>
      <c r="M438" s="152"/>
      <c r="N438" s="152"/>
      <c r="O438" s="152"/>
      <c r="P438" s="178"/>
      <c r="Q438" s="152"/>
      <c r="R438" s="178"/>
      <c r="S438" s="152"/>
      <c r="T438" s="152"/>
      <c r="U438" s="152"/>
      <c r="V438" s="152"/>
      <c r="W438" s="152"/>
      <c r="X438" s="152"/>
      <c r="Y438" s="152"/>
      <c r="Z438" s="152"/>
      <c r="AA438" s="152"/>
      <c r="AB438" s="152"/>
      <c r="AC438" s="152"/>
      <c r="AD438" s="152"/>
      <c r="AE438" s="152"/>
      <c r="AF438" s="152"/>
      <c r="AG438" s="152"/>
      <c r="AH438" s="152"/>
      <c r="AI438" s="152"/>
      <c r="AJ438" s="152"/>
      <c r="AK438" s="152"/>
      <c r="AL438" s="152"/>
      <c r="AM438" s="152"/>
      <c r="AN438" s="152"/>
      <c r="AO438" s="152"/>
      <c r="AP438" s="152"/>
      <c r="AQ438" s="152"/>
      <c r="AR438" s="152"/>
      <c r="AS438" s="152"/>
      <c r="AT438" s="152"/>
      <c r="AU438" s="152"/>
      <c r="AV438" s="152"/>
      <c r="AW438" s="152"/>
      <c r="AX438" s="152"/>
      <c r="AY438" s="152"/>
      <c r="BC438" s="152"/>
      <c r="BF438" s="152"/>
      <c r="BG438" s="152"/>
      <c r="BS438" s="152"/>
      <c r="BT438" s="152"/>
      <c r="BU438" s="152"/>
      <c r="BV438" s="152"/>
      <c r="BW438" s="152"/>
      <c r="BX438" s="152"/>
    </row>
    <row r="439" spans="12:76" s="174" customFormat="1" ht="12.75">
      <c r="L439" s="152"/>
      <c r="M439" s="152"/>
      <c r="N439" s="152"/>
      <c r="O439" s="152"/>
      <c r="P439" s="178"/>
      <c r="Q439" s="152"/>
      <c r="R439" s="178"/>
      <c r="S439" s="152"/>
      <c r="T439" s="152"/>
      <c r="U439" s="152"/>
      <c r="V439" s="152"/>
      <c r="W439" s="152"/>
      <c r="X439" s="152"/>
      <c r="Y439" s="152"/>
      <c r="Z439" s="152"/>
      <c r="AA439" s="152"/>
      <c r="AB439" s="152"/>
      <c r="AC439" s="152"/>
      <c r="AD439" s="152"/>
      <c r="AE439" s="152"/>
      <c r="AF439" s="152"/>
      <c r="AG439" s="152"/>
      <c r="AH439" s="152"/>
      <c r="AI439" s="152"/>
      <c r="AJ439" s="152"/>
      <c r="AK439" s="152"/>
      <c r="AL439" s="152"/>
      <c r="AM439" s="152"/>
      <c r="AN439" s="152"/>
      <c r="AO439" s="152"/>
      <c r="AP439" s="152"/>
      <c r="AQ439" s="152"/>
      <c r="AR439" s="152"/>
      <c r="AS439" s="152"/>
      <c r="AT439" s="152"/>
      <c r="AU439" s="152"/>
      <c r="AV439" s="152"/>
      <c r="AW439" s="152"/>
      <c r="AX439" s="152"/>
      <c r="AY439" s="152"/>
      <c r="BC439" s="152"/>
      <c r="BF439" s="152"/>
      <c r="BG439" s="152"/>
      <c r="BS439" s="152"/>
      <c r="BT439" s="152"/>
      <c r="BU439" s="152"/>
      <c r="BV439" s="152"/>
      <c r="BW439" s="152"/>
      <c r="BX439" s="152"/>
    </row>
    <row r="440" spans="12:76" s="174" customFormat="1" ht="12.75">
      <c r="L440" s="152"/>
      <c r="M440" s="152"/>
      <c r="N440" s="152"/>
      <c r="O440" s="152"/>
      <c r="P440" s="178"/>
      <c r="Q440" s="152"/>
      <c r="R440" s="178"/>
      <c r="S440" s="152"/>
      <c r="T440" s="152"/>
      <c r="U440" s="152"/>
      <c r="V440" s="152"/>
      <c r="W440" s="152"/>
      <c r="X440" s="152"/>
      <c r="Y440" s="152"/>
      <c r="Z440" s="152"/>
      <c r="AA440" s="152"/>
      <c r="AB440" s="152"/>
      <c r="AC440" s="152"/>
      <c r="AD440" s="152"/>
      <c r="AE440" s="152"/>
      <c r="AF440" s="152"/>
      <c r="AG440" s="152"/>
      <c r="AH440" s="152"/>
      <c r="AI440" s="152"/>
      <c r="AJ440" s="152"/>
      <c r="AK440" s="152"/>
      <c r="AL440" s="152"/>
      <c r="AM440" s="152"/>
      <c r="AN440" s="152"/>
      <c r="AO440" s="152"/>
      <c r="AP440" s="152"/>
      <c r="AQ440" s="152"/>
      <c r="AR440" s="152"/>
      <c r="AS440" s="152"/>
      <c r="AT440" s="152"/>
      <c r="AU440" s="152"/>
      <c r="AV440" s="152"/>
      <c r="AW440" s="152"/>
      <c r="AX440" s="152"/>
      <c r="AY440" s="152"/>
      <c r="BC440" s="152"/>
      <c r="BF440" s="152"/>
      <c r="BG440" s="152"/>
      <c r="BS440" s="152"/>
      <c r="BT440" s="152"/>
      <c r="BU440" s="152"/>
      <c r="BV440" s="152"/>
      <c r="BW440" s="152"/>
      <c r="BX440" s="152"/>
    </row>
    <row r="441" spans="12:76" s="174" customFormat="1" ht="12.75">
      <c r="L441" s="152"/>
      <c r="M441" s="152"/>
      <c r="N441" s="152"/>
      <c r="O441" s="152"/>
      <c r="P441" s="178"/>
      <c r="Q441" s="152"/>
      <c r="R441" s="178"/>
      <c r="S441" s="152"/>
      <c r="T441" s="152"/>
      <c r="U441" s="152"/>
      <c r="V441" s="152"/>
      <c r="W441" s="152"/>
      <c r="X441" s="152"/>
      <c r="Y441" s="152"/>
      <c r="Z441" s="152"/>
      <c r="AA441" s="152"/>
      <c r="AB441" s="152"/>
      <c r="AC441" s="152"/>
      <c r="AD441" s="152"/>
      <c r="AE441" s="152"/>
      <c r="AF441" s="152"/>
      <c r="AG441" s="152"/>
      <c r="AH441" s="152"/>
      <c r="AI441" s="152"/>
      <c r="AJ441" s="152"/>
      <c r="AK441" s="152"/>
      <c r="AL441" s="152"/>
      <c r="AM441" s="152"/>
      <c r="AN441" s="152"/>
      <c r="AO441" s="152"/>
      <c r="AP441" s="152"/>
      <c r="AQ441" s="152"/>
      <c r="AR441" s="152"/>
      <c r="AS441" s="152"/>
      <c r="AT441" s="152"/>
      <c r="AU441" s="152"/>
      <c r="AV441" s="152"/>
      <c r="AW441" s="152"/>
      <c r="AX441" s="152"/>
      <c r="AY441" s="152"/>
      <c r="BC441" s="152"/>
      <c r="BF441" s="152"/>
      <c r="BG441" s="152"/>
      <c r="BS441" s="152"/>
      <c r="BT441" s="152"/>
      <c r="BU441" s="152"/>
      <c r="BV441" s="152"/>
      <c r="BW441" s="152"/>
      <c r="BX441" s="152"/>
    </row>
    <row r="442" spans="12:76" s="174" customFormat="1" ht="12.75">
      <c r="L442" s="152"/>
      <c r="M442" s="152"/>
      <c r="N442" s="152"/>
      <c r="O442" s="152"/>
      <c r="P442" s="178"/>
      <c r="Q442" s="152"/>
      <c r="R442" s="178"/>
      <c r="S442" s="152"/>
      <c r="T442" s="152"/>
      <c r="U442" s="152"/>
      <c r="V442" s="152"/>
      <c r="W442" s="152"/>
      <c r="X442" s="152"/>
      <c r="Y442" s="152"/>
      <c r="Z442" s="152"/>
      <c r="AA442" s="152"/>
      <c r="AB442" s="152"/>
      <c r="AC442" s="152"/>
      <c r="AD442" s="152"/>
      <c r="AE442" s="152"/>
      <c r="AF442" s="152"/>
      <c r="AG442" s="152"/>
      <c r="AH442" s="152"/>
      <c r="AI442" s="152"/>
      <c r="AJ442" s="152"/>
      <c r="AK442" s="152"/>
      <c r="AL442" s="152"/>
      <c r="AM442" s="152"/>
      <c r="AN442" s="152"/>
      <c r="AO442" s="152"/>
      <c r="AP442" s="152"/>
      <c r="AQ442" s="152"/>
      <c r="AR442" s="152"/>
      <c r="AS442" s="152"/>
      <c r="AT442" s="152"/>
      <c r="AU442" s="152"/>
      <c r="AV442" s="152"/>
      <c r="AW442" s="152"/>
      <c r="AX442" s="152"/>
      <c r="AY442" s="152"/>
      <c r="BC442" s="152"/>
      <c r="BF442" s="152"/>
      <c r="BG442" s="152"/>
      <c r="BS442" s="152"/>
      <c r="BT442" s="152"/>
      <c r="BU442" s="152"/>
      <c r="BV442" s="152"/>
      <c r="BW442" s="152"/>
      <c r="BX442" s="152"/>
    </row>
    <row r="443" spans="12:76" s="174" customFormat="1" ht="12.75">
      <c r="L443" s="152"/>
      <c r="M443" s="152"/>
      <c r="N443" s="152"/>
      <c r="O443" s="152"/>
      <c r="P443" s="178"/>
      <c r="Q443" s="152"/>
      <c r="R443" s="178"/>
      <c r="S443" s="152"/>
      <c r="T443" s="152"/>
      <c r="U443" s="152"/>
      <c r="V443" s="152"/>
      <c r="W443" s="152"/>
      <c r="X443" s="152"/>
      <c r="Y443" s="152"/>
      <c r="Z443" s="152"/>
      <c r="AA443" s="152"/>
      <c r="AB443" s="152"/>
      <c r="AC443" s="152"/>
      <c r="AD443" s="152"/>
      <c r="AE443" s="152"/>
      <c r="AF443" s="152"/>
      <c r="AG443" s="152"/>
      <c r="AH443" s="152"/>
      <c r="AI443" s="152"/>
      <c r="AJ443" s="152"/>
      <c r="AK443" s="152"/>
      <c r="AL443" s="152"/>
      <c r="AM443" s="152"/>
      <c r="AN443" s="152"/>
      <c r="AO443" s="152"/>
      <c r="AP443" s="152"/>
      <c r="AQ443" s="152"/>
      <c r="AR443" s="152"/>
      <c r="AS443" s="152"/>
      <c r="AT443" s="152"/>
      <c r="AU443" s="152"/>
      <c r="AV443" s="152"/>
      <c r="AW443" s="152"/>
      <c r="AX443" s="152"/>
      <c r="AY443" s="152"/>
      <c r="BC443" s="152"/>
      <c r="BF443" s="152"/>
      <c r="BG443" s="152"/>
      <c r="BS443" s="152"/>
      <c r="BT443" s="152"/>
      <c r="BU443" s="152"/>
      <c r="BV443" s="152"/>
      <c r="BW443" s="152"/>
      <c r="BX443" s="152"/>
    </row>
    <row r="444" spans="12:76" s="174" customFormat="1" ht="12.75">
      <c r="L444" s="152"/>
      <c r="M444" s="152"/>
      <c r="N444" s="152"/>
      <c r="O444" s="152"/>
      <c r="P444" s="178"/>
      <c r="Q444" s="152"/>
      <c r="R444" s="178"/>
      <c r="S444" s="152"/>
      <c r="T444" s="152"/>
      <c r="U444" s="152"/>
      <c r="V444" s="152"/>
      <c r="W444" s="152"/>
      <c r="X444" s="152"/>
      <c r="Y444" s="152"/>
      <c r="Z444" s="152"/>
      <c r="AA444" s="152"/>
      <c r="AB444" s="152"/>
      <c r="AC444" s="152"/>
      <c r="AD444" s="152"/>
      <c r="AE444" s="152"/>
      <c r="AF444" s="152"/>
      <c r="AG444" s="152"/>
      <c r="AH444" s="152"/>
      <c r="AI444" s="152"/>
      <c r="AJ444" s="152"/>
      <c r="AK444" s="152"/>
      <c r="AL444" s="152"/>
      <c r="AM444" s="152"/>
      <c r="AN444" s="152"/>
      <c r="AO444" s="152"/>
      <c r="AP444" s="152"/>
      <c r="AQ444" s="152"/>
      <c r="AR444" s="152"/>
      <c r="AS444" s="152"/>
      <c r="AT444" s="152"/>
      <c r="AU444" s="152"/>
      <c r="AV444" s="152"/>
      <c r="AW444" s="152"/>
      <c r="AX444" s="152"/>
      <c r="AY444" s="152"/>
      <c r="BC444" s="152"/>
      <c r="BF444" s="152"/>
      <c r="BG444" s="152"/>
      <c r="BS444" s="152"/>
      <c r="BT444" s="152"/>
      <c r="BU444" s="152"/>
      <c r="BV444" s="152"/>
      <c r="BW444" s="152"/>
      <c r="BX444" s="152"/>
    </row>
    <row r="445" spans="12:76" s="174" customFormat="1" ht="12.75">
      <c r="L445" s="152"/>
      <c r="M445" s="152"/>
      <c r="N445" s="152"/>
      <c r="O445" s="152"/>
      <c r="P445" s="178"/>
      <c r="Q445" s="152"/>
      <c r="R445" s="178"/>
      <c r="S445" s="152"/>
      <c r="T445" s="152"/>
      <c r="U445" s="152"/>
      <c r="V445" s="152"/>
      <c r="W445" s="152"/>
      <c r="X445" s="152"/>
      <c r="Y445" s="152"/>
      <c r="Z445" s="152"/>
      <c r="AA445" s="152"/>
      <c r="AB445" s="152"/>
      <c r="AC445" s="152"/>
      <c r="AD445" s="152"/>
      <c r="AE445" s="152"/>
      <c r="AF445" s="152"/>
      <c r="AG445" s="152"/>
      <c r="AH445" s="152"/>
      <c r="AI445" s="152"/>
      <c r="AJ445" s="152"/>
      <c r="AK445" s="152"/>
      <c r="AL445" s="152"/>
      <c r="AM445" s="152"/>
      <c r="AN445" s="152"/>
      <c r="AO445" s="152"/>
      <c r="AP445" s="152"/>
      <c r="AQ445" s="152"/>
      <c r="AR445" s="152"/>
      <c r="AS445" s="152"/>
      <c r="AT445" s="152"/>
      <c r="AU445" s="152"/>
      <c r="AV445" s="152"/>
      <c r="AW445" s="152"/>
      <c r="AX445" s="152"/>
      <c r="AY445" s="152"/>
      <c r="BC445" s="152"/>
      <c r="BF445" s="152"/>
      <c r="BG445" s="152"/>
      <c r="BS445" s="152"/>
      <c r="BT445" s="152"/>
      <c r="BU445" s="152"/>
      <c r="BV445" s="152"/>
      <c r="BW445" s="152"/>
      <c r="BX445" s="152"/>
    </row>
    <row r="446" spans="12:76" s="174" customFormat="1" ht="12.75">
      <c r="L446" s="152"/>
      <c r="M446" s="152"/>
      <c r="N446" s="152"/>
      <c r="O446" s="152"/>
      <c r="P446" s="178"/>
      <c r="Q446" s="152"/>
      <c r="R446" s="178"/>
      <c r="S446" s="152"/>
      <c r="T446" s="152"/>
      <c r="U446" s="152"/>
      <c r="V446" s="152"/>
      <c r="W446" s="152"/>
      <c r="X446" s="152"/>
      <c r="Y446" s="152"/>
      <c r="Z446" s="152"/>
      <c r="AA446" s="152"/>
      <c r="AB446" s="152"/>
      <c r="AC446" s="152"/>
      <c r="AD446" s="152"/>
      <c r="AE446" s="152"/>
      <c r="AF446" s="152"/>
      <c r="AG446" s="152"/>
      <c r="AH446" s="152"/>
      <c r="AI446" s="152"/>
      <c r="AJ446" s="152"/>
      <c r="AK446" s="152"/>
      <c r="AL446" s="152"/>
      <c r="AM446" s="152"/>
      <c r="AN446" s="152"/>
      <c r="AO446" s="152"/>
      <c r="AP446" s="152"/>
      <c r="AQ446" s="152"/>
      <c r="AR446" s="152"/>
      <c r="AS446" s="152"/>
      <c r="AT446" s="152"/>
      <c r="AU446" s="152"/>
      <c r="AV446" s="152"/>
      <c r="AW446" s="152"/>
      <c r="AX446" s="152"/>
      <c r="AY446" s="152"/>
      <c r="BC446" s="152"/>
      <c r="BF446" s="152"/>
      <c r="BG446" s="152"/>
      <c r="BS446" s="152"/>
      <c r="BT446" s="152"/>
      <c r="BU446" s="152"/>
      <c r="BV446" s="152"/>
      <c r="BW446" s="152"/>
      <c r="BX446" s="152"/>
    </row>
    <row r="447" spans="12:76" s="174" customFormat="1" ht="12.75">
      <c r="L447" s="152"/>
      <c r="M447" s="152"/>
      <c r="N447" s="152"/>
      <c r="O447" s="152"/>
      <c r="P447" s="178"/>
      <c r="Q447" s="152"/>
      <c r="R447" s="178"/>
      <c r="S447" s="152"/>
      <c r="T447" s="152"/>
      <c r="U447" s="152"/>
      <c r="V447" s="152"/>
      <c r="W447" s="152"/>
      <c r="X447" s="152"/>
      <c r="Y447" s="152"/>
      <c r="Z447" s="152"/>
      <c r="AA447" s="152"/>
      <c r="AB447" s="152"/>
      <c r="AC447" s="152"/>
      <c r="AD447" s="152"/>
      <c r="AE447" s="152"/>
      <c r="AF447" s="152"/>
      <c r="AG447" s="152"/>
      <c r="AH447" s="152"/>
      <c r="AI447" s="152"/>
      <c r="AJ447" s="152"/>
      <c r="AK447" s="152"/>
      <c r="AL447" s="152"/>
      <c r="AM447" s="152"/>
      <c r="AN447" s="152"/>
      <c r="AO447" s="152"/>
      <c r="AP447" s="152"/>
      <c r="AQ447" s="152"/>
      <c r="AR447" s="152"/>
      <c r="AS447" s="152"/>
      <c r="AT447" s="152"/>
      <c r="AU447" s="152"/>
      <c r="AV447" s="152"/>
      <c r="AW447" s="152"/>
      <c r="AX447" s="152"/>
      <c r="AY447" s="152"/>
      <c r="BC447" s="152"/>
      <c r="BF447" s="152"/>
      <c r="BG447" s="152"/>
      <c r="BS447" s="152"/>
      <c r="BT447" s="152"/>
      <c r="BU447" s="152"/>
      <c r="BV447" s="152"/>
      <c r="BW447" s="152"/>
      <c r="BX447" s="152"/>
    </row>
    <row r="448" spans="12:76" s="174" customFormat="1" ht="12.75">
      <c r="L448" s="152"/>
      <c r="M448" s="152"/>
      <c r="N448" s="152"/>
      <c r="O448" s="152"/>
      <c r="P448" s="178"/>
      <c r="Q448" s="152"/>
      <c r="R448" s="178"/>
      <c r="S448" s="152"/>
      <c r="T448" s="152"/>
      <c r="U448" s="152"/>
      <c r="V448" s="152"/>
      <c r="W448" s="152"/>
      <c r="X448" s="152"/>
      <c r="Y448" s="152"/>
      <c r="Z448" s="152"/>
      <c r="AA448" s="152"/>
      <c r="AB448" s="152"/>
      <c r="AC448" s="152"/>
      <c r="AD448" s="152"/>
      <c r="AE448" s="152"/>
      <c r="AF448" s="152"/>
      <c r="AG448" s="152"/>
      <c r="AH448" s="152"/>
      <c r="AI448" s="152"/>
      <c r="AJ448" s="152"/>
      <c r="AK448" s="152"/>
      <c r="AL448" s="152"/>
      <c r="AM448" s="152"/>
      <c r="AN448" s="152"/>
      <c r="AO448" s="152"/>
      <c r="AP448" s="152"/>
      <c r="AQ448" s="152"/>
      <c r="AR448" s="152"/>
      <c r="AS448" s="152"/>
      <c r="AT448" s="152"/>
      <c r="AU448" s="152"/>
      <c r="AV448" s="152"/>
      <c r="AW448" s="152"/>
      <c r="AX448" s="152"/>
      <c r="AY448" s="152"/>
      <c r="BC448" s="152"/>
      <c r="BF448" s="152"/>
      <c r="BG448" s="152"/>
      <c r="BS448" s="152"/>
      <c r="BT448" s="152"/>
      <c r="BU448" s="152"/>
      <c r="BV448" s="152"/>
      <c r="BW448" s="152"/>
      <c r="BX448" s="152"/>
    </row>
    <row r="449" spans="12:76" s="174" customFormat="1" ht="12.75">
      <c r="L449" s="152"/>
      <c r="M449" s="152"/>
      <c r="N449" s="152"/>
      <c r="O449" s="152"/>
      <c r="P449" s="178"/>
      <c r="Q449" s="152"/>
      <c r="R449" s="178"/>
      <c r="S449" s="152"/>
      <c r="T449" s="152"/>
      <c r="U449" s="152"/>
      <c r="V449" s="152"/>
      <c r="W449" s="152"/>
      <c r="X449" s="152"/>
      <c r="Y449" s="152"/>
      <c r="Z449" s="152"/>
      <c r="AA449" s="152"/>
      <c r="AB449" s="152"/>
      <c r="AC449" s="152"/>
      <c r="AD449" s="152"/>
      <c r="AE449" s="152"/>
      <c r="AF449" s="152"/>
      <c r="AG449" s="152"/>
      <c r="AH449" s="152"/>
      <c r="AI449" s="152"/>
      <c r="AJ449" s="152"/>
      <c r="AK449" s="152"/>
      <c r="AL449" s="152"/>
      <c r="AM449" s="152"/>
      <c r="AN449" s="152"/>
      <c r="AO449" s="152"/>
      <c r="AP449" s="152"/>
      <c r="AQ449" s="152"/>
      <c r="AR449" s="152"/>
      <c r="AS449" s="152"/>
      <c r="AT449" s="152"/>
      <c r="AU449" s="152"/>
      <c r="AV449" s="152"/>
      <c r="AW449" s="152"/>
      <c r="AX449" s="152"/>
      <c r="AY449" s="152"/>
      <c r="BC449" s="152"/>
      <c r="BF449" s="152"/>
      <c r="BG449" s="152"/>
      <c r="BS449" s="152"/>
      <c r="BT449" s="152"/>
      <c r="BU449" s="152"/>
      <c r="BV449" s="152"/>
      <c r="BW449" s="152"/>
      <c r="BX449" s="152"/>
    </row>
    <row r="450" spans="12:76" s="174" customFormat="1" ht="12.75">
      <c r="L450" s="152"/>
      <c r="M450" s="152"/>
      <c r="N450" s="152"/>
      <c r="O450" s="152"/>
      <c r="P450" s="178"/>
      <c r="Q450" s="152"/>
      <c r="R450" s="178"/>
      <c r="S450" s="152"/>
      <c r="T450" s="152"/>
      <c r="U450" s="152"/>
      <c r="V450" s="152"/>
      <c r="W450" s="152"/>
      <c r="X450" s="152"/>
      <c r="Y450" s="152"/>
      <c r="Z450" s="152"/>
      <c r="AA450" s="152"/>
      <c r="AB450" s="152"/>
      <c r="AC450" s="152"/>
      <c r="AD450" s="152"/>
      <c r="AE450" s="152"/>
      <c r="AF450" s="152"/>
      <c r="AG450" s="152"/>
      <c r="AH450" s="152"/>
      <c r="AI450" s="152"/>
      <c r="AJ450" s="152"/>
      <c r="AK450" s="152"/>
      <c r="AL450" s="152"/>
      <c r="AM450" s="152"/>
      <c r="AN450" s="152"/>
      <c r="AO450" s="152"/>
      <c r="AP450" s="152"/>
      <c r="AQ450" s="152"/>
      <c r="AR450" s="152"/>
      <c r="AS450" s="152"/>
      <c r="AT450" s="152"/>
      <c r="AU450" s="152"/>
      <c r="AV450" s="152"/>
      <c r="AW450" s="152"/>
      <c r="AX450" s="152"/>
      <c r="AY450" s="152"/>
      <c r="BC450" s="152"/>
      <c r="BF450" s="152"/>
      <c r="BG450" s="152"/>
      <c r="BS450" s="152"/>
      <c r="BT450" s="152"/>
      <c r="BU450" s="152"/>
      <c r="BV450" s="152"/>
      <c r="BW450" s="152"/>
      <c r="BX450" s="152"/>
    </row>
    <row r="451" spans="12:76" s="174" customFormat="1" ht="12.75">
      <c r="L451" s="152"/>
      <c r="M451" s="152"/>
      <c r="N451" s="152"/>
      <c r="O451" s="152"/>
      <c r="P451" s="178"/>
      <c r="Q451" s="152"/>
      <c r="R451" s="178"/>
      <c r="S451" s="152"/>
      <c r="T451" s="152"/>
      <c r="U451" s="152"/>
      <c r="V451" s="152"/>
      <c r="W451" s="152"/>
      <c r="X451" s="152"/>
      <c r="Y451" s="152"/>
      <c r="Z451" s="152"/>
      <c r="AA451" s="152"/>
      <c r="AB451" s="152"/>
      <c r="AC451" s="152"/>
      <c r="AD451" s="152"/>
      <c r="AE451" s="152"/>
      <c r="AF451" s="152"/>
      <c r="AG451" s="152"/>
      <c r="AH451" s="152"/>
      <c r="AI451" s="152"/>
      <c r="AJ451" s="152"/>
      <c r="AK451" s="152"/>
      <c r="AL451" s="152"/>
      <c r="AM451" s="152"/>
      <c r="AN451" s="152"/>
      <c r="AO451" s="152"/>
      <c r="AP451" s="152"/>
      <c r="AQ451" s="152"/>
      <c r="AR451" s="152"/>
      <c r="AS451" s="152"/>
      <c r="AT451" s="152"/>
      <c r="AU451" s="152"/>
      <c r="AV451" s="152"/>
      <c r="AW451" s="152"/>
      <c r="AX451" s="152"/>
      <c r="AY451" s="152"/>
      <c r="BC451" s="152"/>
      <c r="BF451" s="152"/>
      <c r="BG451" s="152"/>
      <c r="BS451" s="152"/>
      <c r="BT451" s="152"/>
      <c r="BU451" s="152"/>
      <c r="BV451" s="152"/>
      <c r="BW451" s="152"/>
      <c r="BX451" s="152"/>
    </row>
    <row r="452" spans="12:76" s="174" customFormat="1" ht="12.75">
      <c r="L452" s="152"/>
      <c r="M452" s="152"/>
      <c r="N452" s="152"/>
      <c r="O452" s="152"/>
      <c r="P452" s="178"/>
      <c r="Q452" s="152"/>
      <c r="R452" s="178"/>
      <c r="S452" s="152"/>
      <c r="T452" s="152"/>
      <c r="U452" s="152"/>
      <c r="V452" s="152"/>
      <c r="W452" s="152"/>
      <c r="X452" s="152"/>
      <c r="Y452" s="152"/>
      <c r="Z452" s="152"/>
      <c r="AA452" s="152"/>
      <c r="AB452" s="152"/>
      <c r="AC452" s="152"/>
      <c r="AD452" s="152"/>
      <c r="AE452" s="152"/>
      <c r="AF452" s="152"/>
      <c r="AG452" s="152"/>
      <c r="AH452" s="152"/>
      <c r="AI452" s="152"/>
      <c r="AJ452" s="152"/>
      <c r="AK452" s="152"/>
      <c r="AL452" s="152"/>
      <c r="AM452" s="152"/>
      <c r="AN452" s="152"/>
      <c r="AO452" s="152"/>
      <c r="AP452" s="152"/>
      <c r="AQ452" s="152"/>
      <c r="AR452" s="152"/>
      <c r="AS452" s="152"/>
      <c r="AT452" s="152"/>
      <c r="AU452" s="152"/>
      <c r="AV452" s="152"/>
      <c r="AW452" s="152"/>
      <c r="AX452" s="152"/>
      <c r="AY452" s="152"/>
      <c r="BC452" s="152"/>
      <c r="BF452" s="152"/>
      <c r="BG452" s="152"/>
      <c r="BS452" s="152"/>
      <c r="BT452" s="152"/>
      <c r="BU452" s="152"/>
      <c r="BV452" s="152"/>
      <c r="BW452" s="152"/>
      <c r="BX452" s="152"/>
    </row>
    <row r="453" spans="12:76" s="174" customFormat="1" ht="12.75">
      <c r="L453" s="152"/>
      <c r="M453" s="152"/>
      <c r="N453" s="152"/>
      <c r="O453" s="152"/>
      <c r="P453" s="178"/>
      <c r="Q453" s="152"/>
      <c r="R453" s="178"/>
      <c r="S453" s="152"/>
      <c r="T453" s="152"/>
      <c r="U453" s="152"/>
      <c r="V453" s="152"/>
      <c r="W453" s="152"/>
      <c r="X453" s="152"/>
      <c r="Y453" s="152"/>
      <c r="Z453" s="152"/>
      <c r="AA453" s="152"/>
      <c r="AB453" s="152"/>
      <c r="AC453" s="152"/>
      <c r="AD453" s="152"/>
      <c r="AE453" s="152"/>
      <c r="AF453" s="152"/>
      <c r="AG453" s="152"/>
      <c r="AH453" s="152"/>
      <c r="AI453" s="152"/>
      <c r="AJ453" s="152"/>
      <c r="AK453" s="152"/>
      <c r="AL453" s="152"/>
      <c r="AM453" s="152"/>
      <c r="AN453" s="152"/>
      <c r="AO453" s="152"/>
      <c r="AP453" s="152"/>
      <c r="AQ453" s="152"/>
      <c r="AR453" s="152"/>
      <c r="AS453" s="152"/>
      <c r="AT453" s="152"/>
      <c r="AU453" s="152"/>
      <c r="AV453" s="152"/>
      <c r="AW453" s="152"/>
      <c r="AX453" s="152"/>
      <c r="AY453" s="152"/>
      <c r="BC453" s="152"/>
      <c r="BF453" s="152"/>
      <c r="BG453" s="152"/>
      <c r="BS453" s="152"/>
      <c r="BT453" s="152"/>
      <c r="BU453" s="152"/>
      <c r="BV453" s="152"/>
      <c r="BW453" s="152"/>
      <c r="BX453" s="152"/>
    </row>
    <row r="454" spans="12:76" s="174" customFormat="1" ht="12.75">
      <c r="L454" s="152"/>
      <c r="M454" s="152"/>
      <c r="N454" s="152"/>
      <c r="O454" s="152"/>
      <c r="P454" s="178"/>
      <c r="Q454" s="152"/>
      <c r="R454" s="178"/>
      <c r="S454" s="152"/>
      <c r="T454" s="152"/>
      <c r="U454" s="152"/>
      <c r="V454" s="152"/>
      <c r="W454" s="152"/>
      <c r="X454" s="152"/>
      <c r="Y454" s="152"/>
      <c r="Z454" s="152"/>
      <c r="AA454" s="152"/>
      <c r="AB454" s="152"/>
      <c r="AC454" s="152"/>
      <c r="AD454" s="152"/>
      <c r="AE454" s="152"/>
      <c r="AF454" s="152"/>
      <c r="AG454" s="152"/>
      <c r="AH454" s="152"/>
      <c r="AI454" s="152"/>
      <c r="AJ454" s="152"/>
      <c r="AK454" s="152"/>
      <c r="AL454" s="152"/>
      <c r="AM454" s="152"/>
      <c r="AN454" s="152"/>
      <c r="AO454" s="152"/>
      <c r="AP454" s="152"/>
      <c r="AQ454" s="152"/>
      <c r="AR454" s="152"/>
      <c r="AS454" s="152"/>
      <c r="AT454" s="152"/>
      <c r="AU454" s="152"/>
      <c r="AV454" s="152"/>
      <c r="AW454" s="152"/>
      <c r="AX454" s="152"/>
      <c r="AY454" s="152"/>
      <c r="BC454" s="152"/>
      <c r="BF454" s="152"/>
      <c r="BG454" s="152"/>
      <c r="BS454" s="152"/>
      <c r="BT454" s="152"/>
      <c r="BU454" s="152"/>
      <c r="BV454" s="152"/>
      <c r="BW454" s="152"/>
      <c r="BX454" s="152"/>
    </row>
    <row r="455" spans="12:76" s="174" customFormat="1" ht="12.75">
      <c r="L455" s="152"/>
      <c r="M455" s="152"/>
      <c r="N455" s="152"/>
      <c r="O455" s="152"/>
      <c r="P455" s="178"/>
      <c r="Q455" s="152"/>
      <c r="R455" s="178"/>
      <c r="S455" s="152"/>
      <c r="T455" s="152"/>
      <c r="U455" s="152"/>
      <c r="V455" s="152"/>
      <c r="W455" s="152"/>
      <c r="X455" s="152"/>
      <c r="Y455" s="152"/>
      <c r="Z455" s="152"/>
      <c r="AA455" s="152"/>
      <c r="AB455" s="152"/>
      <c r="AC455" s="152"/>
      <c r="AD455" s="152"/>
      <c r="AE455" s="152"/>
      <c r="AF455" s="152"/>
      <c r="AG455" s="152"/>
      <c r="AH455" s="152"/>
      <c r="AI455" s="152"/>
      <c r="AJ455" s="152"/>
      <c r="AK455" s="152"/>
      <c r="AL455" s="152"/>
      <c r="AM455" s="152"/>
      <c r="AN455" s="152"/>
      <c r="AO455" s="152"/>
      <c r="AP455" s="152"/>
      <c r="AQ455" s="152"/>
      <c r="AR455" s="152"/>
      <c r="AS455" s="152"/>
      <c r="AT455" s="152"/>
      <c r="AU455" s="152"/>
      <c r="AV455" s="152"/>
      <c r="AW455" s="152"/>
      <c r="AX455" s="152"/>
      <c r="AY455" s="152"/>
      <c r="BC455" s="152"/>
      <c r="BF455" s="152"/>
      <c r="BG455" s="152"/>
      <c r="BS455" s="152"/>
      <c r="BT455" s="152"/>
      <c r="BU455" s="152"/>
      <c r="BV455" s="152"/>
      <c r="BW455" s="152"/>
      <c r="BX455" s="152"/>
    </row>
    <row r="456" spans="12:76" s="174" customFormat="1" ht="12.75">
      <c r="L456" s="152"/>
      <c r="M456" s="152"/>
      <c r="N456" s="152"/>
      <c r="O456" s="152"/>
      <c r="P456" s="178"/>
      <c r="Q456" s="152"/>
      <c r="R456" s="178"/>
      <c r="S456" s="152"/>
      <c r="T456" s="152"/>
      <c r="U456" s="152"/>
      <c r="V456" s="152"/>
      <c r="W456" s="152"/>
      <c r="X456" s="152"/>
      <c r="Y456" s="152"/>
      <c r="Z456" s="152"/>
      <c r="AA456" s="152"/>
      <c r="AB456" s="152"/>
      <c r="AC456" s="152"/>
      <c r="AD456" s="152"/>
      <c r="AE456" s="152"/>
      <c r="AF456" s="152"/>
      <c r="AG456" s="152"/>
      <c r="AH456" s="152"/>
      <c r="AI456" s="152"/>
      <c r="AJ456" s="152"/>
      <c r="AK456" s="152"/>
      <c r="AL456" s="152"/>
      <c r="AM456" s="152"/>
      <c r="AN456" s="152"/>
      <c r="AO456" s="152"/>
      <c r="AP456" s="152"/>
      <c r="AQ456" s="152"/>
      <c r="AR456" s="152"/>
      <c r="AS456" s="152"/>
      <c r="AT456" s="152"/>
      <c r="AU456" s="152"/>
      <c r="AV456" s="152"/>
      <c r="AW456" s="152"/>
      <c r="AX456" s="152"/>
      <c r="AY456" s="152"/>
      <c r="BC456" s="152"/>
      <c r="BF456" s="152"/>
      <c r="BG456" s="152"/>
      <c r="BS456" s="152"/>
      <c r="BT456" s="152"/>
      <c r="BU456" s="152"/>
      <c r="BV456" s="152"/>
      <c r="BW456" s="152"/>
      <c r="BX456" s="152"/>
    </row>
    <row r="457" spans="12:76" s="174" customFormat="1" ht="12.75">
      <c r="L457" s="152"/>
      <c r="M457" s="152"/>
      <c r="N457" s="152"/>
      <c r="O457" s="152"/>
      <c r="P457" s="178"/>
      <c r="Q457" s="152"/>
      <c r="R457" s="178"/>
      <c r="S457" s="152"/>
      <c r="T457" s="152"/>
      <c r="U457" s="152"/>
      <c r="V457" s="152"/>
      <c r="W457" s="152"/>
      <c r="X457" s="152"/>
      <c r="Y457" s="152"/>
      <c r="Z457" s="152"/>
      <c r="AA457" s="152"/>
      <c r="AB457" s="152"/>
      <c r="AC457" s="152"/>
      <c r="AD457" s="152"/>
      <c r="AE457" s="152"/>
      <c r="AF457" s="152"/>
      <c r="AG457" s="152"/>
      <c r="AH457" s="152"/>
      <c r="AI457" s="152"/>
      <c r="AJ457" s="152"/>
      <c r="AK457" s="152"/>
      <c r="AL457" s="152"/>
      <c r="AM457" s="152"/>
      <c r="AN457" s="152"/>
      <c r="AO457" s="152"/>
      <c r="AP457" s="152"/>
      <c r="AQ457" s="152"/>
      <c r="AR457" s="152"/>
      <c r="AS457" s="152"/>
      <c r="AT457" s="152"/>
      <c r="AU457" s="152"/>
      <c r="AV457" s="152"/>
      <c r="AW457" s="152"/>
      <c r="AX457" s="152"/>
      <c r="AY457" s="152"/>
      <c r="BC457" s="152"/>
      <c r="BF457" s="152"/>
      <c r="BG457" s="152"/>
      <c r="BS457" s="152"/>
      <c r="BT457" s="152"/>
      <c r="BU457" s="152"/>
      <c r="BV457" s="152"/>
      <c r="BW457" s="152"/>
      <c r="BX457" s="152"/>
    </row>
    <row r="458" spans="12:76" s="174" customFormat="1" ht="12.75">
      <c r="L458" s="152"/>
      <c r="M458" s="152"/>
      <c r="N458" s="152"/>
      <c r="O458" s="152"/>
      <c r="P458" s="178"/>
      <c r="Q458" s="152"/>
      <c r="R458" s="178"/>
      <c r="S458" s="152"/>
      <c r="T458" s="152"/>
      <c r="U458" s="152"/>
      <c r="V458" s="152"/>
      <c r="W458" s="152"/>
      <c r="X458" s="152"/>
      <c r="Y458" s="152"/>
      <c r="Z458" s="152"/>
      <c r="AA458" s="152"/>
      <c r="AB458" s="152"/>
      <c r="AC458" s="152"/>
      <c r="AD458" s="152"/>
      <c r="AE458" s="152"/>
      <c r="AF458" s="152"/>
      <c r="AG458" s="152"/>
      <c r="AH458" s="152"/>
      <c r="AI458" s="152"/>
      <c r="AJ458" s="152"/>
      <c r="AK458" s="152"/>
      <c r="AL458" s="152"/>
      <c r="AM458" s="152"/>
      <c r="AN458" s="152"/>
      <c r="AO458" s="152"/>
      <c r="AP458" s="152"/>
      <c r="AQ458" s="152"/>
      <c r="AR458" s="152"/>
      <c r="AS458" s="152"/>
      <c r="AT458" s="152"/>
      <c r="AU458" s="152"/>
      <c r="AV458" s="152"/>
      <c r="AW458" s="152"/>
      <c r="AX458" s="152"/>
      <c r="AY458" s="152"/>
      <c r="BC458" s="152"/>
      <c r="BF458" s="152"/>
      <c r="BG458" s="152"/>
      <c r="BS458" s="152"/>
      <c r="BT458" s="152"/>
      <c r="BU458" s="152"/>
      <c r="BV458" s="152"/>
      <c r="BW458" s="152"/>
      <c r="BX458" s="152"/>
    </row>
    <row r="459" spans="12:76" s="174" customFormat="1" ht="12.75">
      <c r="L459" s="152"/>
      <c r="M459" s="152"/>
      <c r="N459" s="152"/>
      <c r="O459" s="152"/>
      <c r="P459" s="178"/>
      <c r="Q459" s="152"/>
      <c r="R459" s="178"/>
      <c r="S459" s="152"/>
      <c r="T459" s="152"/>
      <c r="U459" s="152"/>
      <c r="V459" s="152"/>
      <c r="W459" s="152"/>
      <c r="X459" s="152"/>
      <c r="Y459" s="152"/>
      <c r="Z459" s="152"/>
      <c r="AA459" s="152"/>
      <c r="AB459" s="152"/>
      <c r="AC459" s="152"/>
      <c r="AD459" s="152"/>
      <c r="AE459" s="152"/>
      <c r="AF459" s="152"/>
      <c r="AG459" s="152"/>
      <c r="AH459" s="152"/>
      <c r="AI459" s="152"/>
      <c r="AJ459" s="152"/>
      <c r="AK459" s="152"/>
      <c r="AL459" s="152"/>
      <c r="AM459" s="152"/>
      <c r="AN459" s="152"/>
      <c r="AO459" s="152"/>
      <c r="AP459" s="152"/>
      <c r="AQ459" s="152"/>
      <c r="AR459" s="152"/>
      <c r="AS459" s="152"/>
      <c r="AT459" s="152"/>
      <c r="AU459" s="152"/>
      <c r="AV459" s="152"/>
      <c r="AW459" s="152"/>
      <c r="AX459" s="152"/>
      <c r="AY459" s="152"/>
      <c r="BC459" s="152"/>
      <c r="BF459" s="152"/>
      <c r="BG459" s="152"/>
      <c r="BS459" s="152"/>
      <c r="BT459" s="152"/>
      <c r="BU459" s="152"/>
      <c r="BV459" s="152"/>
      <c r="BW459" s="152"/>
      <c r="BX459" s="152"/>
    </row>
    <row r="460" spans="12:76" s="174" customFormat="1" ht="12.75">
      <c r="L460" s="152"/>
      <c r="M460" s="152"/>
      <c r="N460" s="152"/>
      <c r="O460" s="152"/>
      <c r="P460" s="178"/>
      <c r="Q460" s="152"/>
      <c r="R460" s="178"/>
      <c r="S460" s="152"/>
      <c r="T460" s="152"/>
      <c r="U460" s="152"/>
      <c r="V460" s="152"/>
      <c r="W460" s="152"/>
      <c r="X460" s="152"/>
      <c r="Y460" s="152"/>
      <c r="Z460" s="152"/>
      <c r="AA460" s="152"/>
      <c r="AB460" s="152"/>
      <c r="AC460" s="152"/>
      <c r="AD460" s="152"/>
      <c r="AE460" s="152"/>
      <c r="AF460" s="152"/>
      <c r="AG460" s="152"/>
      <c r="AH460" s="152"/>
      <c r="AI460" s="152"/>
      <c r="AJ460" s="152"/>
      <c r="AK460" s="152"/>
      <c r="AL460" s="152"/>
      <c r="AM460" s="152"/>
      <c r="AN460" s="152"/>
      <c r="AO460" s="152"/>
      <c r="AP460" s="152"/>
      <c r="AQ460" s="152"/>
      <c r="AR460" s="152"/>
      <c r="AS460" s="152"/>
      <c r="AT460" s="152"/>
      <c r="AU460" s="152"/>
      <c r="AV460" s="152"/>
      <c r="AW460" s="152"/>
      <c r="AX460" s="152"/>
      <c r="AY460" s="152"/>
      <c r="BC460" s="152"/>
      <c r="BF460" s="152"/>
      <c r="BG460" s="152"/>
      <c r="BS460" s="152"/>
      <c r="BT460" s="152"/>
      <c r="BU460" s="152"/>
      <c r="BV460" s="152"/>
      <c r="BW460" s="152"/>
      <c r="BX460" s="152"/>
    </row>
    <row r="461" spans="12:76" s="174" customFormat="1" ht="12.75">
      <c r="L461" s="152"/>
      <c r="M461" s="152"/>
      <c r="N461" s="152"/>
      <c r="O461" s="152"/>
      <c r="P461" s="178"/>
      <c r="Q461" s="152"/>
      <c r="R461" s="178"/>
      <c r="S461" s="152"/>
      <c r="T461" s="152"/>
      <c r="U461" s="152"/>
      <c r="V461" s="152"/>
      <c r="W461" s="152"/>
      <c r="X461" s="152"/>
      <c r="Y461" s="152"/>
      <c r="Z461" s="152"/>
      <c r="AA461" s="152"/>
      <c r="AB461" s="152"/>
      <c r="AC461" s="152"/>
      <c r="AD461" s="152"/>
      <c r="AE461" s="152"/>
      <c r="AF461" s="152"/>
      <c r="AG461" s="152"/>
      <c r="AH461" s="152"/>
      <c r="AI461" s="152"/>
      <c r="AJ461" s="152"/>
      <c r="AK461" s="152"/>
      <c r="AL461" s="152"/>
      <c r="AM461" s="152"/>
      <c r="AN461" s="152"/>
      <c r="AO461" s="152"/>
      <c r="AP461" s="152"/>
      <c r="AQ461" s="152"/>
      <c r="AR461" s="152"/>
      <c r="AS461" s="152"/>
      <c r="AT461" s="152"/>
      <c r="AU461" s="152"/>
      <c r="AV461" s="152"/>
      <c r="AW461" s="152"/>
      <c r="AX461" s="152"/>
      <c r="AY461" s="152"/>
      <c r="BC461" s="152"/>
      <c r="BF461" s="152"/>
      <c r="BG461" s="152"/>
      <c r="BS461" s="152"/>
      <c r="BT461" s="152"/>
      <c r="BU461" s="152"/>
      <c r="BV461" s="152"/>
      <c r="BW461" s="152"/>
      <c r="BX461" s="152"/>
    </row>
    <row r="462" spans="12:76" s="174" customFormat="1" ht="12.75">
      <c r="L462" s="152"/>
      <c r="M462" s="152"/>
      <c r="N462" s="152"/>
      <c r="O462" s="152"/>
      <c r="P462" s="178"/>
      <c r="Q462" s="152"/>
      <c r="R462" s="178"/>
      <c r="S462" s="152"/>
      <c r="T462" s="152"/>
      <c r="U462" s="152"/>
      <c r="V462" s="152"/>
      <c r="W462" s="152"/>
      <c r="X462" s="152"/>
      <c r="Y462" s="152"/>
      <c r="Z462" s="152"/>
      <c r="AA462" s="152"/>
      <c r="AB462" s="152"/>
      <c r="AC462" s="152"/>
      <c r="AD462" s="152"/>
      <c r="AE462" s="152"/>
      <c r="AF462" s="152"/>
      <c r="AG462" s="152"/>
      <c r="AH462" s="152"/>
      <c r="AI462" s="152"/>
      <c r="AJ462" s="152"/>
      <c r="AK462" s="152"/>
      <c r="AL462" s="152"/>
      <c r="AM462" s="152"/>
      <c r="AN462" s="152"/>
      <c r="AO462" s="152"/>
      <c r="AP462" s="152"/>
      <c r="AQ462" s="152"/>
      <c r="AR462" s="152"/>
      <c r="AS462" s="152"/>
      <c r="AT462" s="152"/>
      <c r="AU462" s="152"/>
      <c r="AV462" s="152"/>
      <c r="AW462" s="152"/>
      <c r="AX462" s="152"/>
      <c r="AY462" s="152"/>
      <c r="BC462" s="152"/>
      <c r="BF462" s="152"/>
      <c r="BG462" s="152"/>
      <c r="BS462" s="152"/>
      <c r="BT462" s="152"/>
      <c r="BU462" s="152"/>
      <c r="BV462" s="152"/>
      <c r="BW462" s="152"/>
      <c r="BX462" s="152"/>
    </row>
    <row r="463" spans="12:76" s="174" customFormat="1" ht="12.75">
      <c r="L463" s="152"/>
      <c r="M463" s="152"/>
      <c r="N463" s="152"/>
      <c r="O463" s="152"/>
      <c r="P463" s="178"/>
      <c r="Q463" s="152"/>
      <c r="R463" s="178"/>
      <c r="S463" s="152"/>
      <c r="T463" s="152"/>
      <c r="U463" s="152"/>
      <c r="V463" s="152"/>
      <c r="W463" s="152"/>
      <c r="X463" s="152"/>
      <c r="Y463" s="152"/>
      <c r="Z463" s="152"/>
      <c r="AA463" s="152"/>
      <c r="AB463" s="152"/>
      <c r="AC463" s="152"/>
      <c r="AD463" s="152"/>
      <c r="AE463" s="152"/>
      <c r="AF463" s="152"/>
      <c r="AG463" s="152"/>
      <c r="AH463" s="152"/>
      <c r="AI463" s="152"/>
      <c r="AJ463" s="152"/>
      <c r="AK463" s="152"/>
      <c r="AL463" s="152"/>
      <c r="AM463" s="152"/>
      <c r="AN463" s="152"/>
      <c r="AO463" s="152"/>
      <c r="AP463" s="152"/>
      <c r="AQ463" s="152"/>
      <c r="AR463" s="152"/>
      <c r="AS463" s="152"/>
      <c r="AT463" s="152"/>
      <c r="AU463" s="152"/>
      <c r="AV463" s="152"/>
      <c r="AW463" s="152"/>
      <c r="AX463" s="152"/>
      <c r="AY463" s="152"/>
      <c r="BC463" s="152"/>
      <c r="BF463" s="152"/>
      <c r="BG463" s="152"/>
      <c r="BS463" s="152"/>
      <c r="BT463" s="152"/>
      <c r="BU463" s="152"/>
      <c r="BV463" s="152"/>
      <c r="BW463" s="152"/>
      <c r="BX463" s="152"/>
    </row>
    <row r="464" spans="12:76" s="174" customFormat="1" ht="12.75">
      <c r="L464" s="152"/>
      <c r="M464" s="152"/>
      <c r="N464" s="152"/>
      <c r="O464" s="152"/>
      <c r="P464" s="178"/>
      <c r="Q464" s="152"/>
      <c r="R464" s="178"/>
      <c r="S464" s="152"/>
      <c r="T464" s="152"/>
      <c r="U464" s="152"/>
      <c r="V464" s="152"/>
      <c r="W464" s="152"/>
      <c r="X464" s="152"/>
      <c r="Y464" s="152"/>
      <c r="Z464" s="152"/>
      <c r="AA464" s="152"/>
      <c r="AB464" s="152"/>
      <c r="AC464" s="152"/>
      <c r="AD464" s="152"/>
      <c r="AE464" s="152"/>
      <c r="AF464" s="152"/>
      <c r="AG464" s="152"/>
      <c r="AH464" s="152"/>
      <c r="AI464" s="152"/>
      <c r="AJ464" s="152"/>
      <c r="AK464" s="152"/>
      <c r="AL464" s="152"/>
      <c r="AM464" s="152"/>
      <c r="AN464" s="152"/>
      <c r="AO464" s="152"/>
      <c r="AP464" s="152"/>
      <c r="AQ464" s="152"/>
      <c r="AR464" s="152"/>
      <c r="AS464" s="152"/>
      <c r="AT464" s="152"/>
      <c r="AU464" s="152"/>
      <c r="AV464" s="152"/>
      <c r="AW464" s="152"/>
      <c r="AX464" s="152"/>
      <c r="AY464" s="152"/>
      <c r="BC464" s="152"/>
      <c r="BF464" s="152"/>
      <c r="BG464" s="152"/>
      <c r="BS464" s="152"/>
      <c r="BT464" s="152"/>
      <c r="BU464" s="152"/>
      <c r="BV464" s="152"/>
      <c r="BW464" s="152"/>
      <c r="BX464" s="152"/>
    </row>
    <row r="465" spans="12:76" s="174" customFormat="1" ht="12.75">
      <c r="L465" s="152"/>
      <c r="M465" s="152"/>
      <c r="N465" s="152"/>
      <c r="O465" s="152"/>
      <c r="P465" s="178"/>
      <c r="Q465" s="152"/>
      <c r="R465" s="178"/>
      <c r="S465" s="152"/>
      <c r="T465" s="152"/>
      <c r="U465" s="152"/>
      <c r="V465" s="152"/>
      <c r="W465" s="152"/>
      <c r="X465" s="152"/>
      <c r="Y465" s="152"/>
      <c r="Z465" s="152"/>
      <c r="AA465" s="152"/>
      <c r="AB465" s="152"/>
      <c r="AC465" s="152"/>
      <c r="AD465" s="152"/>
      <c r="AE465" s="152"/>
      <c r="AF465" s="152"/>
      <c r="AG465" s="152"/>
      <c r="AH465" s="152"/>
      <c r="AI465" s="152"/>
      <c r="AJ465" s="152"/>
      <c r="AK465" s="152"/>
      <c r="AL465" s="152"/>
      <c r="AM465" s="152"/>
      <c r="AN465" s="152"/>
      <c r="AO465" s="152"/>
      <c r="AP465" s="152"/>
      <c r="AQ465" s="152"/>
      <c r="AR465" s="152"/>
      <c r="AS465" s="152"/>
      <c r="AT465" s="152"/>
      <c r="AU465" s="152"/>
      <c r="AV465" s="152"/>
      <c r="AW465" s="152"/>
      <c r="AX465" s="152"/>
      <c r="AY465" s="152"/>
      <c r="BC465" s="152"/>
      <c r="BF465" s="152"/>
      <c r="BG465" s="152"/>
      <c r="BS465" s="152"/>
      <c r="BT465" s="152"/>
      <c r="BU465" s="152"/>
      <c r="BV465" s="152"/>
      <c r="BW465" s="152"/>
      <c r="BX465" s="152"/>
    </row>
    <row r="466" spans="12:76" s="174" customFormat="1" ht="12.75">
      <c r="L466" s="152"/>
      <c r="M466" s="152"/>
      <c r="N466" s="152"/>
      <c r="O466" s="152"/>
      <c r="P466" s="178"/>
      <c r="Q466" s="152"/>
      <c r="R466" s="178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2"/>
      <c r="AR466" s="152"/>
      <c r="AS466" s="152"/>
      <c r="AT466" s="152"/>
      <c r="AU466" s="152"/>
      <c r="AV466" s="152"/>
      <c r="AW466" s="152"/>
      <c r="AX466" s="152"/>
      <c r="AY466" s="152"/>
      <c r="BC466" s="152"/>
      <c r="BF466" s="152"/>
      <c r="BG466" s="152"/>
      <c r="BS466" s="152"/>
      <c r="BT466" s="152"/>
      <c r="BU466" s="152"/>
      <c r="BV466" s="152"/>
      <c r="BW466" s="152"/>
      <c r="BX466" s="152"/>
    </row>
    <row r="467" spans="12:76" s="174" customFormat="1" ht="12.75">
      <c r="L467" s="152"/>
      <c r="M467" s="152"/>
      <c r="N467" s="152"/>
      <c r="O467" s="152"/>
      <c r="P467" s="178"/>
      <c r="Q467" s="152"/>
      <c r="R467" s="178"/>
      <c r="S467" s="152"/>
      <c r="T467" s="152"/>
      <c r="U467" s="152"/>
      <c r="V467" s="152"/>
      <c r="W467" s="152"/>
      <c r="X467" s="152"/>
      <c r="Y467" s="152"/>
      <c r="Z467" s="152"/>
      <c r="AA467" s="152"/>
      <c r="AB467" s="152"/>
      <c r="AC467" s="152"/>
      <c r="AD467" s="152"/>
      <c r="AE467" s="152"/>
      <c r="AF467" s="152"/>
      <c r="AG467" s="152"/>
      <c r="AH467" s="152"/>
      <c r="AI467" s="152"/>
      <c r="AJ467" s="152"/>
      <c r="AK467" s="152"/>
      <c r="AL467" s="152"/>
      <c r="AM467" s="152"/>
      <c r="AN467" s="152"/>
      <c r="AO467" s="152"/>
      <c r="AP467" s="152"/>
      <c r="AQ467" s="152"/>
      <c r="AR467" s="152"/>
      <c r="AS467" s="152"/>
      <c r="AT467" s="152"/>
      <c r="AU467" s="152"/>
      <c r="AV467" s="152"/>
      <c r="AW467" s="152"/>
      <c r="AX467" s="152"/>
      <c r="AY467" s="152"/>
      <c r="BC467" s="152"/>
      <c r="BF467" s="152"/>
      <c r="BG467" s="152"/>
      <c r="BS467" s="152"/>
      <c r="BT467" s="152"/>
      <c r="BU467" s="152"/>
      <c r="BV467" s="152"/>
      <c r="BW467" s="152"/>
      <c r="BX467" s="152"/>
    </row>
    <row r="468" spans="12:76" s="174" customFormat="1" ht="12.75">
      <c r="L468" s="152"/>
      <c r="M468" s="152"/>
      <c r="N468" s="152"/>
      <c r="O468" s="152"/>
      <c r="P468" s="178"/>
      <c r="Q468" s="152"/>
      <c r="R468" s="178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52"/>
      <c r="AC468" s="152"/>
      <c r="AD468" s="152"/>
      <c r="AE468" s="152"/>
      <c r="AF468" s="152"/>
      <c r="AG468" s="152"/>
      <c r="AH468" s="152"/>
      <c r="AI468" s="152"/>
      <c r="AJ468" s="152"/>
      <c r="AK468" s="152"/>
      <c r="AL468" s="152"/>
      <c r="AM468" s="152"/>
      <c r="AN468" s="152"/>
      <c r="AO468" s="152"/>
      <c r="AP468" s="152"/>
      <c r="AQ468" s="152"/>
      <c r="AR468" s="152"/>
      <c r="AS468" s="152"/>
      <c r="AT468" s="152"/>
      <c r="AU468" s="152"/>
      <c r="AV468" s="152"/>
      <c r="AW468" s="152"/>
      <c r="AX468" s="152"/>
      <c r="AY468" s="152"/>
      <c r="BC468" s="152"/>
      <c r="BF468" s="152"/>
      <c r="BG468" s="152"/>
      <c r="BS468" s="152"/>
      <c r="BT468" s="152"/>
      <c r="BU468" s="152"/>
      <c r="BV468" s="152"/>
      <c r="BW468" s="152"/>
      <c r="BX468" s="152"/>
    </row>
    <row r="469" spans="12:76" s="174" customFormat="1" ht="12.75">
      <c r="L469" s="152"/>
      <c r="M469" s="152"/>
      <c r="N469" s="152"/>
      <c r="O469" s="152"/>
      <c r="P469" s="178"/>
      <c r="Q469" s="152"/>
      <c r="R469" s="178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2"/>
      <c r="AJ469" s="152"/>
      <c r="AK469" s="152"/>
      <c r="AL469" s="152"/>
      <c r="AM469" s="152"/>
      <c r="AN469" s="152"/>
      <c r="AO469" s="152"/>
      <c r="AP469" s="152"/>
      <c r="AQ469" s="152"/>
      <c r="AR469" s="152"/>
      <c r="AS469" s="152"/>
      <c r="AT469" s="152"/>
      <c r="AU469" s="152"/>
      <c r="AV469" s="152"/>
      <c r="AW469" s="152"/>
      <c r="AX469" s="152"/>
      <c r="AY469" s="152"/>
      <c r="BC469" s="152"/>
      <c r="BF469" s="152"/>
      <c r="BG469" s="152"/>
      <c r="BS469" s="152"/>
      <c r="BT469" s="152"/>
      <c r="BU469" s="152"/>
      <c r="BV469" s="152"/>
      <c r="BW469" s="152"/>
      <c r="BX469" s="152"/>
    </row>
    <row r="470" spans="12:76" s="174" customFormat="1" ht="12.75">
      <c r="L470" s="152"/>
      <c r="M470" s="152"/>
      <c r="N470" s="152"/>
      <c r="O470" s="152"/>
      <c r="P470" s="178"/>
      <c r="Q470" s="152"/>
      <c r="R470" s="178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2"/>
      <c r="AJ470" s="152"/>
      <c r="AK470" s="152"/>
      <c r="AL470" s="152"/>
      <c r="AM470" s="152"/>
      <c r="AN470" s="152"/>
      <c r="AO470" s="152"/>
      <c r="AP470" s="152"/>
      <c r="AQ470" s="152"/>
      <c r="AR470" s="152"/>
      <c r="AS470" s="152"/>
      <c r="AT470" s="152"/>
      <c r="AU470" s="152"/>
      <c r="AV470" s="152"/>
      <c r="AW470" s="152"/>
      <c r="AX470" s="152"/>
      <c r="AY470" s="152"/>
      <c r="BC470" s="152"/>
      <c r="BF470" s="152"/>
      <c r="BG470" s="152"/>
      <c r="BS470" s="152"/>
      <c r="BT470" s="152"/>
      <c r="BU470" s="152"/>
      <c r="BV470" s="152"/>
      <c r="BW470" s="152"/>
      <c r="BX470" s="152"/>
    </row>
    <row r="471" spans="12:76" s="174" customFormat="1" ht="12.75">
      <c r="L471" s="152"/>
      <c r="M471" s="152"/>
      <c r="N471" s="152"/>
      <c r="O471" s="152"/>
      <c r="P471" s="178"/>
      <c r="Q471" s="152"/>
      <c r="R471" s="178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2"/>
      <c r="AJ471" s="152"/>
      <c r="AK471" s="152"/>
      <c r="AL471" s="152"/>
      <c r="AM471" s="152"/>
      <c r="AN471" s="152"/>
      <c r="AO471" s="152"/>
      <c r="AP471" s="152"/>
      <c r="AQ471" s="152"/>
      <c r="AR471" s="152"/>
      <c r="AS471" s="152"/>
      <c r="AT471" s="152"/>
      <c r="AU471" s="152"/>
      <c r="AV471" s="152"/>
      <c r="AW471" s="152"/>
      <c r="AX471" s="152"/>
      <c r="AY471" s="152"/>
      <c r="BC471" s="152"/>
      <c r="BF471" s="152"/>
      <c r="BG471" s="152"/>
      <c r="BS471" s="152"/>
      <c r="BT471" s="152"/>
      <c r="BU471" s="152"/>
      <c r="BV471" s="152"/>
      <c r="BW471" s="152"/>
      <c r="BX471" s="152"/>
    </row>
    <row r="472" spans="12:76" s="174" customFormat="1" ht="12.75">
      <c r="L472" s="152"/>
      <c r="M472" s="152"/>
      <c r="N472" s="152"/>
      <c r="O472" s="152"/>
      <c r="P472" s="178"/>
      <c r="Q472" s="152"/>
      <c r="R472" s="178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2"/>
      <c r="AJ472" s="152"/>
      <c r="AK472" s="152"/>
      <c r="AL472" s="152"/>
      <c r="AM472" s="152"/>
      <c r="AN472" s="152"/>
      <c r="AO472" s="152"/>
      <c r="AP472" s="152"/>
      <c r="AQ472" s="152"/>
      <c r="AR472" s="152"/>
      <c r="AS472" s="152"/>
      <c r="AT472" s="152"/>
      <c r="AU472" s="152"/>
      <c r="AV472" s="152"/>
      <c r="AW472" s="152"/>
      <c r="AX472" s="152"/>
      <c r="AY472" s="152"/>
      <c r="BC472" s="152"/>
      <c r="BF472" s="152"/>
      <c r="BG472" s="152"/>
      <c r="BS472" s="152"/>
      <c r="BT472" s="152"/>
      <c r="BU472" s="152"/>
      <c r="BV472" s="152"/>
      <c r="BW472" s="152"/>
      <c r="BX472" s="152"/>
    </row>
    <row r="473" spans="12:76" s="174" customFormat="1" ht="12.75">
      <c r="L473" s="152"/>
      <c r="M473" s="152"/>
      <c r="N473" s="152"/>
      <c r="O473" s="152"/>
      <c r="P473" s="178"/>
      <c r="Q473" s="152"/>
      <c r="R473" s="178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2"/>
      <c r="AJ473" s="152"/>
      <c r="AK473" s="152"/>
      <c r="AL473" s="152"/>
      <c r="AM473" s="152"/>
      <c r="AN473" s="152"/>
      <c r="AO473" s="152"/>
      <c r="AP473" s="152"/>
      <c r="AQ473" s="152"/>
      <c r="AR473" s="152"/>
      <c r="AS473" s="152"/>
      <c r="AT473" s="152"/>
      <c r="AU473" s="152"/>
      <c r="AV473" s="152"/>
      <c r="AW473" s="152"/>
      <c r="AX473" s="152"/>
      <c r="AY473" s="152"/>
      <c r="BC473" s="152"/>
      <c r="BF473" s="152"/>
      <c r="BG473" s="152"/>
      <c r="BS473" s="152"/>
      <c r="BT473" s="152"/>
      <c r="BU473" s="152"/>
      <c r="BV473" s="152"/>
      <c r="BW473" s="152"/>
      <c r="BX473" s="152"/>
    </row>
    <row r="474" spans="12:76" s="174" customFormat="1" ht="12.75">
      <c r="L474" s="152"/>
      <c r="M474" s="152"/>
      <c r="N474" s="152"/>
      <c r="O474" s="152"/>
      <c r="P474" s="178"/>
      <c r="Q474" s="152"/>
      <c r="R474" s="178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2"/>
      <c r="AJ474" s="152"/>
      <c r="AK474" s="152"/>
      <c r="AL474" s="152"/>
      <c r="AM474" s="152"/>
      <c r="AN474" s="152"/>
      <c r="AO474" s="152"/>
      <c r="AP474" s="152"/>
      <c r="AQ474" s="152"/>
      <c r="AR474" s="152"/>
      <c r="AS474" s="152"/>
      <c r="AT474" s="152"/>
      <c r="AU474" s="152"/>
      <c r="AV474" s="152"/>
      <c r="AW474" s="152"/>
      <c r="AX474" s="152"/>
      <c r="AY474" s="152"/>
      <c r="BC474" s="152"/>
      <c r="BF474" s="152"/>
      <c r="BG474" s="152"/>
      <c r="BS474" s="152"/>
      <c r="BT474" s="152"/>
      <c r="BU474" s="152"/>
      <c r="BV474" s="152"/>
      <c r="BW474" s="152"/>
      <c r="BX474" s="152"/>
    </row>
    <row r="475" spans="12:76" s="174" customFormat="1" ht="12.75">
      <c r="L475" s="152"/>
      <c r="M475" s="152"/>
      <c r="N475" s="152"/>
      <c r="O475" s="152"/>
      <c r="P475" s="178"/>
      <c r="Q475" s="152"/>
      <c r="R475" s="178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2"/>
      <c r="AJ475" s="152"/>
      <c r="AK475" s="152"/>
      <c r="AL475" s="152"/>
      <c r="AM475" s="152"/>
      <c r="AN475" s="152"/>
      <c r="AO475" s="152"/>
      <c r="AP475" s="152"/>
      <c r="AQ475" s="152"/>
      <c r="AR475" s="152"/>
      <c r="AS475" s="152"/>
      <c r="AT475" s="152"/>
      <c r="AU475" s="152"/>
      <c r="AV475" s="152"/>
      <c r="AW475" s="152"/>
      <c r="AX475" s="152"/>
      <c r="AY475" s="152"/>
      <c r="BC475" s="152"/>
      <c r="BF475" s="152"/>
      <c r="BG475" s="152"/>
      <c r="BS475" s="152"/>
      <c r="BT475" s="152"/>
      <c r="BU475" s="152"/>
      <c r="BV475" s="152"/>
      <c r="BW475" s="152"/>
      <c r="BX475" s="152"/>
    </row>
    <row r="476" spans="12:76" s="174" customFormat="1" ht="12.75">
      <c r="L476" s="152"/>
      <c r="M476" s="152"/>
      <c r="N476" s="152"/>
      <c r="O476" s="152"/>
      <c r="P476" s="178"/>
      <c r="Q476" s="152"/>
      <c r="R476" s="178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2"/>
      <c r="AJ476" s="152"/>
      <c r="AK476" s="152"/>
      <c r="AL476" s="152"/>
      <c r="AM476" s="152"/>
      <c r="AN476" s="152"/>
      <c r="AO476" s="152"/>
      <c r="AP476" s="152"/>
      <c r="AQ476" s="152"/>
      <c r="AR476" s="152"/>
      <c r="AS476" s="152"/>
      <c r="AT476" s="152"/>
      <c r="AU476" s="152"/>
      <c r="AV476" s="152"/>
      <c r="AW476" s="152"/>
      <c r="AX476" s="152"/>
      <c r="AY476" s="152"/>
      <c r="BC476" s="152"/>
      <c r="BF476" s="152"/>
      <c r="BG476" s="152"/>
      <c r="BS476" s="152"/>
      <c r="BT476" s="152"/>
      <c r="BU476" s="152"/>
      <c r="BV476" s="152"/>
      <c r="BW476" s="152"/>
      <c r="BX476" s="152"/>
    </row>
    <row r="477" spans="12:76" s="174" customFormat="1" ht="12.75">
      <c r="L477" s="152"/>
      <c r="M477" s="152"/>
      <c r="N477" s="152"/>
      <c r="O477" s="152"/>
      <c r="P477" s="178"/>
      <c r="Q477" s="152"/>
      <c r="R477" s="178"/>
      <c r="S477" s="152"/>
      <c r="T477" s="152"/>
      <c r="U477" s="152"/>
      <c r="V477" s="152"/>
      <c r="W477" s="152"/>
      <c r="X477" s="152"/>
      <c r="Y477" s="152"/>
      <c r="Z477" s="152"/>
      <c r="AA477" s="152"/>
      <c r="AB477" s="152"/>
      <c r="AC477" s="152"/>
      <c r="AD477" s="152"/>
      <c r="AE477" s="152"/>
      <c r="AF477" s="152"/>
      <c r="AG477" s="152"/>
      <c r="AH477" s="152"/>
      <c r="AI477" s="152"/>
      <c r="AJ477" s="152"/>
      <c r="AK477" s="152"/>
      <c r="AL477" s="152"/>
      <c r="AM477" s="152"/>
      <c r="AN477" s="152"/>
      <c r="AO477" s="152"/>
      <c r="AP477" s="152"/>
      <c r="AQ477" s="152"/>
      <c r="AR477" s="152"/>
      <c r="AS477" s="152"/>
      <c r="AT477" s="152"/>
      <c r="AU477" s="152"/>
      <c r="AV477" s="152"/>
      <c r="AW477" s="152"/>
      <c r="AX477" s="152"/>
      <c r="AY477" s="152"/>
      <c r="BC477" s="152"/>
      <c r="BF477" s="152"/>
      <c r="BG477" s="152"/>
      <c r="BS477" s="152"/>
      <c r="BT477" s="152"/>
      <c r="BU477" s="152"/>
      <c r="BV477" s="152"/>
      <c r="BW477" s="152"/>
      <c r="BX477" s="152"/>
    </row>
    <row r="478" spans="12:76" s="174" customFormat="1" ht="12.75">
      <c r="L478" s="152"/>
      <c r="M478" s="152"/>
      <c r="N478" s="152"/>
      <c r="O478" s="152"/>
      <c r="P478" s="178"/>
      <c r="Q478" s="152"/>
      <c r="R478" s="178"/>
      <c r="S478" s="152"/>
      <c r="T478" s="152"/>
      <c r="U478" s="152"/>
      <c r="V478" s="152"/>
      <c r="W478" s="152"/>
      <c r="X478" s="152"/>
      <c r="Y478" s="152"/>
      <c r="Z478" s="152"/>
      <c r="AA478" s="152"/>
      <c r="AB478" s="152"/>
      <c r="AC478" s="152"/>
      <c r="AD478" s="152"/>
      <c r="AE478" s="152"/>
      <c r="AF478" s="152"/>
      <c r="AG478" s="152"/>
      <c r="AH478" s="152"/>
      <c r="AI478" s="152"/>
      <c r="AJ478" s="152"/>
      <c r="AK478" s="152"/>
      <c r="AL478" s="152"/>
      <c r="AM478" s="152"/>
      <c r="AN478" s="152"/>
      <c r="AO478" s="152"/>
      <c r="AP478" s="152"/>
      <c r="AQ478" s="152"/>
      <c r="AR478" s="152"/>
      <c r="AS478" s="152"/>
      <c r="AT478" s="152"/>
      <c r="AU478" s="152"/>
      <c r="AV478" s="152"/>
      <c r="AW478" s="152"/>
      <c r="AX478" s="152"/>
      <c r="AY478" s="152"/>
      <c r="BC478" s="152"/>
      <c r="BF478" s="152"/>
      <c r="BG478" s="152"/>
      <c r="BS478" s="152"/>
      <c r="BT478" s="152"/>
      <c r="BU478" s="152"/>
      <c r="BV478" s="152"/>
      <c r="BW478" s="152"/>
      <c r="BX478" s="152"/>
    </row>
    <row r="479" spans="12:76" s="174" customFormat="1" ht="12.75">
      <c r="L479" s="152"/>
      <c r="M479" s="152"/>
      <c r="N479" s="152"/>
      <c r="O479" s="152"/>
      <c r="P479" s="178"/>
      <c r="Q479" s="152"/>
      <c r="R479" s="178"/>
      <c r="S479" s="152"/>
      <c r="T479" s="152"/>
      <c r="U479" s="152"/>
      <c r="V479" s="152"/>
      <c r="W479" s="152"/>
      <c r="X479" s="152"/>
      <c r="Y479" s="152"/>
      <c r="Z479" s="152"/>
      <c r="AA479" s="152"/>
      <c r="AB479" s="152"/>
      <c r="AC479" s="152"/>
      <c r="AD479" s="152"/>
      <c r="AE479" s="152"/>
      <c r="AF479" s="152"/>
      <c r="AG479" s="152"/>
      <c r="AH479" s="152"/>
      <c r="AI479" s="152"/>
      <c r="AJ479" s="152"/>
      <c r="AK479" s="152"/>
      <c r="AL479" s="152"/>
      <c r="AM479" s="152"/>
      <c r="AN479" s="152"/>
      <c r="AO479" s="152"/>
      <c r="AP479" s="152"/>
      <c r="AQ479" s="152"/>
      <c r="AR479" s="152"/>
      <c r="AS479" s="152"/>
      <c r="AT479" s="152"/>
      <c r="AU479" s="152"/>
      <c r="AV479" s="152"/>
      <c r="AW479" s="152"/>
      <c r="AX479" s="152"/>
      <c r="AY479" s="152"/>
      <c r="BC479" s="152"/>
      <c r="BF479" s="152"/>
      <c r="BG479" s="152"/>
      <c r="BS479" s="152"/>
      <c r="BT479" s="152"/>
      <c r="BU479" s="152"/>
      <c r="BV479" s="152"/>
      <c r="BW479" s="152"/>
      <c r="BX479" s="152"/>
    </row>
    <row r="480" spans="12:76" s="174" customFormat="1" ht="12.75">
      <c r="L480" s="152"/>
      <c r="M480" s="152"/>
      <c r="N480" s="152"/>
      <c r="O480" s="152"/>
      <c r="P480" s="178"/>
      <c r="Q480" s="152"/>
      <c r="R480" s="178"/>
      <c r="S480" s="152"/>
      <c r="T480" s="152"/>
      <c r="U480" s="152"/>
      <c r="V480" s="152"/>
      <c r="W480" s="152"/>
      <c r="X480" s="152"/>
      <c r="Y480" s="152"/>
      <c r="Z480" s="152"/>
      <c r="AA480" s="152"/>
      <c r="AB480" s="152"/>
      <c r="AC480" s="152"/>
      <c r="AD480" s="152"/>
      <c r="AE480" s="152"/>
      <c r="AF480" s="152"/>
      <c r="AG480" s="152"/>
      <c r="AH480" s="152"/>
      <c r="AI480" s="152"/>
      <c r="AJ480" s="152"/>
      <c r="AK480" s="152"/>
      <c r="AL480" s="152"/>
      <c r="AM480" s="152"/>
      <c r="AN480" s="152"/>
      <c r="AO480" s="152"/>
      <c r="AP480" s="152"/>
      <c r="AQ480" s="152"/>
      <c r="AR480" s="152"/>
      <c r="AS480" s="152"/>
      <c r="AT480" s="152"/>
      <c r="AU480" s="152"/>
      <c r="AV480" s="152"/>
      <c r="AW480" s="152"/>
      <c r="AX480" s="152"/>
      <c r="AY480" s="152"/>
      <c r="BC480" s="152"/>
      <c r="BF480" s="152"/>
      <c r="BG480" s="152"/>
      <c r="BS480" s="152"/>
      <c r="BT480" s="152"/>
      <c r="BU480" s="152"/>
      <c r="BV480" s="152"/>
      <c r="BW480" s="152"/>
      <c r="BX480" s="152"/>
    </row>
    <row r="481" spans="12:76" s="174" customFormat="1" ht="12.75">
      <c r="L481" s="152"/>
      <c r="M481" s="152"/>
      <c r="N481" s="152"/>
      <c r="O481" s="152"/>
      <c r="P481" s="178"/>
      <c r="Q481" s="152"/>
      <c r="R481" s="178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  <c r="AD481" s="152"/>
      <c r="AE481" s="152"/>
      <c r="AF481" s="152"/>
      <c r="AG481" s="152"/>
      <c r="AH481" s="152"/>
      <c r="AI481" s="152"/>
      <c r="AJ481" s="152"/>
      <c r="AK481" s="152"/>
      <c r="AL481" s="152"/>
      <c r="AM481" s="152"/>
      <c r="AN481" s="152"/>
      <c r="AO481" s="152"/>
      <c r="AP481" s="152"/>
      <c r="AQ481" s="152"/>
      <c r="AR481" s="152"/>
      <c r="AS481" s="152"/>
      <c r="AT481" s="152"/>
      <c r="AU481" s="152"/>
      <c r="AV481" s="152"/>
      <c r="AW481" s="152"/>
      <c r="AX481" s="152"/>
      <c r="AY481" s="152"/>
      <c r="BC481" s="152"/>
      <c r="BF481" s="152"/>
      <c r="BG481" s="152"/>
      <c r="BS481" s="152"/>
      <c r="BT481" s="152"/>
      <c r="BU481" s="152"/>
      <c r="BV481" s="152"/>
      <c r="BW481" s="152"/>
      <c r="BX481" s="152"/>
    </row>
    <row r="482" spans="12:76" s="174" customFormat="1" ht="12.75">
      <c r="L482" s="152"/>
      <c r="M482" s="152"/>
      <c r="N482" s="152"/>
      <c r="O482" s="152"/>
      <c r="P482" s="178"/>
      <c r="Q482" s="152"/>
      <c r="R482" s="178"/>
      <c r="S482" s="152"/>
      <c r="T482" s="152"/>
      <c r="U482" s="152"/>
      <c r="V482" s="152"/>
      <c r="W482" s="152"/>
      <c r="X482" s="152"/>
      <c r="Y482" s="152"/>
      <c r="Z482" s="152"/>
      <c r="AA482" s="152"/>
      <c r="AB482" s="152"/>
      <c r="AC482" s="152"/>
      <c r="AD482" s="152"/>
      <c r="AE482" s="152"/>
      <c r="AF482" s="152"/>
      <c r="AG482" s="152"/>
      <c r="AH482" s="152"/>
      <c r="AI482" s="152"/>
      <c r="AJ482" s="152"/>
      <c r="AK482" s="152"/>
      <c r="AL482" s="152"/>
      <c r="AM482" s="152"/>
      <c r="AN482" s="152"/>
      <c r="AO482" s="152"/>
      <c r="AP482" s="152"/>
      <c r="AQ482" s="152"/>
      <c r="AR482" s="152"/>
      <c r="AS482" s="152"/>
      <c r="AT482" s="152"/>
      <c r="AU482" s="152"/>
      <c r="AV482" s="152"/>
      <c r="AW482" s="152"/>
      <c r="AX482" s="152"/>
      <c r="AY482" s="152"/>
      <c r="BC482" s="152"/>
      <c r="BF482" s="152"/>
      <c r="BG482" s="152"/>
      <c r="BS482" s="152"/>
      <c r="BT482" s="152"/>
      <c r="BU482" s="152"/>
      <c r="BV482" s="152"/>
      <c r="BW482" s="152"/>
      <c r="BX482" s="152"/>
    </row>
    <row r="483" spans="12:76" s="174" customFormat="1" ht="12.75">
      <c r="L483" s="152"/>
      <c r="M483" s="152"/>
      <c r="N483" s="152"/>
      <c r="O483" s="152"/>
      <c r="P483" s="178"/>
      <c r="Q483" s="152"/>
      <c r="R483" s="178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  <c r="AD483" s="152"/>
      <c r="AE483" s="152"/>
      <c r="AF483" s="152"/>
      <c r="AG483" s="152"/>
      <c r="AH483" s="152"/>
      <c r="AI483" s="152"/>
      <c r="AJ483" s="152"/>
      <c r="AK483" s="152"/>
      <c r="AL483" s="152"/>
      <c r="AM483" s="152"/>
      <c r="AN483" s="152"/>
      <c r="AO483" s="152"/>
      <c r="AP483" s="152"/>
      <c r="AQ483" s="152"/>
      <c r="AR483" s="152"/>
      <c r="AS483" s="152"/>
      <c r="AT483" s="152"/>
      <c r="AU483" s="152"/>
      <c r="AV483" s="152"/>
      <c r="AW483" s="152"/>
      <c r="AX483" s="152"/>
      <c r="AY483" s="152"/>
      <c r="BC483" s="152"/>
      <c r="BF483" s="152"/>
      <c r="BG483" s="152"/>
      <c r="BS483" s="152"/>
      <c r="BT483" s="152"/>
      <c r="BU483" s="152"/>
      <c r="BV483" s="152"/>
      <c r="BW483" s="152"/>
      <c r="BX483" s="152"/>
    </row>
    <row r="484" spans="12:76" s="174" customFormat="1" ht="12.75">
      <c r="L484" s="152"/>
      <c r="M484" s="152"/>
      <c r="N484" s="152"/>
      <c r="O484" s="152"/>
      <c r="P484" s="178"/>
      <c r="Q484" s="152"/>
      <c r="R484" s="178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  <c r="AE484" s="152"/>
      <c r="AF484" s="152"/>
      <c r="AG484" s="152"/>
      <c r="AH484" s="152"/>
      <c r="AI484" s="152"/>
      <c r="AJ484" s="152"/>
      <c r="AK484" s="152"/>
      <c r="AL484" s="152"/>
      <c r="AM484" s="152"/>
      <c r="AN484" s="152"/>
      <c r="AO484" s="152"/>
      <c r="AP484" s="152"/>
      <c r="AQ484" s="152"/>
      <c r="AR484" s="152"/>
      <c r="AS484" s="152"/>
      <c r="AT484" s="152"/>
      <c r="AU484" s="152"/>
      <c r="AV484" s="152"/>
      <c r="AW484" s="152"/>
      <c r="AX484" s="152"/>
      <c r="AY484" s="152"/>
      <c r="BC484" s="152"/>
      <c r="BF484" s="152"/>
      <c r="BG484" s="152"/>
      <c r="BS484" s="152"/>
      <c r="BT484" s="152"/>
      <c r="BU484" s="152"/>
      <c r="BV484" s="152"/>
      <c r="BW484" s="152"/>
      <c r="BX484" s="152"/>
    </row>
    <row r="485" spans="12:76" s="174" customFormat="1" ht="12.75">
      <c r="L485" s="152"/>
      <c r="M485" s="152"/>
      <c r="N485" s="152"/>
      <c r="O485" s="152"/>
      <c r="P485" s="178"/>
      <c r="Q485" s="152"/>
      <c r="R485" s="178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  <c r="AG485" s="152"/>
      <c r="AH485" s="152"/>
      <c r="AI485" s="152"/>
      <c r="AJ485" s="152"/>
      <c r="AK485" s="152"/>
      <c r="AL485" s="152"/>
      <c r="AM485" s="152"/>
      <c r="AN485" s="152"/>
      <c r="AO485" s="152"/>
      <c r="AP485" s="152"/>
      <c r="AQ485" s="152"/>
      <c r="AR485" s="152"/>
      <c r="AS485" s="152"/>
      <c r="AT485" s="152"/>
      <c r="AU485" s="152"/>
      <c r="AV485" s="152"/>
      <c r="AW485" s="152"/>
      <c r="AX485" s="152"/>
      <c r="AY485" s="152"/>
      <c r="BC485" s="152"/>
      <c r="BF485" s="152"/>
      <c r="BG485" s="152"/>
      <c r="BS485" s="152"/>
      <c r="BT485" s="152"/>
      <c r="BU485" s="152"/>
      <c r="BV485" s="152"/>
      <c r="BW485" s="152"/>
      <c r="BX485" s="152"/>
    </row>
    <row r="486" spans="12:76" s="174" customFormat="1" ht="12.75">
      <c r="L486" s="152"/>
      <c r="M486" s="152"/>
      <c r="N486" s="152"/>
      <c r="O486" s="152"/>
      <c r="P486" s="178"/>
      <c r="Q486" s="152"/>
      <c r="R486" s="178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  <c r="AD486" s="152"/>
      <c r="AE486" s="152"/>
      <c r="AF486" s="152"/>
      <c r="AG486" s="152"/>
      <c r="AH486" s="152"/>
      <c r="AI486" s="152"/>
      <c r="AJ486" s="152"/>
      <c r="AK486" s="152"/>
      <c r="AL486" s="152"/>
      <c r="AM486" s="152"/>
      <c r="AN486" s="152"/>
      <c r="AO486" s="152"/>
      <c r="AP486" s="152"/>
      <c r="AQ486" s="152"/>
      <c r="AR486" s="152"/>
      <c r="AS486" s="152"/>
      <c r="AT486" s="152"/>
      <c r="AU486" s="152"/>
      <c r="AV486" s="152"/>
      <c r="AW486" s="152"/>
      <c r="AX486" s="152"/>
      <c r="AY486" s="152"/>
      <c r="BC486" s="152"/>
      <c r="BF486" s="152"/>
      <c r="BG486" s="152"/>
      <c r="BS486" s="152"/>
      <c r="BT486" s="152"/>
      <c r="BU486" s="152"/>
      <c r="BV486" s="152"/>
      <c r="BW486" s="152"/>
      <c r="BX486" s="152"/>
    </row>
    <row r="487" spans="12:76" s="174" customFormat="1" ht="12.75">
      <c r="L487" s="152"/>
      <c r="M487" s="152"/>
      <c r="N487" s="152"/>
      <c r="O487" s="152"/>
      <c r="P487" s="178"/>
      <c r="Q487" s="152"/>
      <c r="R487" s="178"/>
      <c r="S487" s="152"/>
      <c r="T487" s="152"/>
      <c r="U487" s="152"/>
      <c r="V487" s="152"/>
      <c r="W487" s="152"/>
      <c r="X487" s="152"/>
      <c r="Y487" s="152"/>
      <c r="Z487" s="152"/>
      <c r="AA487" s="152"/>
      <c r="AB487" s="152"/>
      <c r="AC487" s="152"/>
      <c r="AD487" s="152"/>
      <c r="AE487" s="152"/>
      <c r="AF487" s="152"/>
      <c r="AG487" s="152"/>
      <c r="AH487" s="152"/>
      <c r="AI487" s="152"/>
      <c r="AJ487" s="152"/>
      <c r="AK487" s="152"/>
      <c r="AL487" s="152"/>
      <c r="AM487" s="152"/>
      <c r="AN487" s="152"/>
      <c r="AO487" s="152"/>
      <c r="AP487" s="152"/>
      <c r="AQ487" s="152"/>
      <c r="AR487" s="152"/>
      <c r="AS487" s="152"/>
      <c r="AT487" s="152"/>
      <c r="AU487" s="152"/>
      <c r="AV487" s="152"/>
      <c r="AW487" s="152"/>
      <c r="AX487" s="152"/>
      <c r="AY487" s="152"/>
      <c r="BC487" s="152"/>
      <c r="BF487" s="152"/>
      <c r="BG487" s="152"/>
      <c r="BS487" s="152"/>
      <c r="BT487" s="152"/>
      <c r="BU487" s="152"/>
      <c r="BV487" s="152"/>
      <c r="BW487" s="152"/>
      <c r="BX487" s="152"/>
    </row>
    <row r="488" spans="12:76" s="174" customFormat="1" ht="12.75">
      <c r="L488" s="152"/>
      <c r="M488" s="152"/>
      <c r="N488" s="152"/>
      <c r="O488" s="152"/>
      <c r="P488" s="178"/>
      <c r="Q488" s="152"/>
      <c r="R488" s="178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  <c r="AD488" s="152"/>
      <c r="AE488" s="152"/>
      <c r="AF488" s="152"/>
      <c r="AG488" s="152"/>
      <c r="AH488" s="152"/>
      <c r="AI488" s="152"/>
      <c r="AJ488" s="152"/>
      <c r="AK488" s="152"/>
      <c r="AL488" s="152"/>
      <c r="AM488" s="152"/>
      <c r="AN488" s="152"/>
      <c r="AO488" s="152"/>
      <c r="AP488" s="152"/>
      <c r="AQ488" s="152"/>
      <c r="AR488" s="152"/>
      <c r="AS488" s="152"/>
      <c r="AT488" s="152"/>
      <c r="AU488" s="152"/>
      <c r="AV488" s="152"/>
      <c r="AW488" s="152"/>
      <c r="AX488" s="152"/>
      <c r="AY488" s="152"/>
      <c r="BC488" s="152"/>
      <c r="BF488" s="152"/>
      <c r="BG488" s="152"/>
      <c r="BS488" s="152"/>
      <c r="BT488" s="152"/>
      <c r="BU488" s="152"/>
      <c r="BV488" s="152"/>
      <c r="BW488" s="152"/>
      <c r="BX488" s="152"/>
    </row>
    <row r="489" spans="12:76" s="174" customFormat="1" ht="12.75">
      <c r="L489" s="152"/>
      <c r="M489" s="152"/>
      <c r="N489" s="152"/>
      <c r="O489" s="152"/>
      <c r="P489" s="178"/>
      <c r="Q489" s="152"/>
      <c r="R489" s="178"/>
      <c r="S489" s="152"/>
      <c r="T489" s="152"/>
      <c r="U489" s="152"/>
      <c r="V489" s="152"/>
      <c r="W489" s="152"/>
      <c r="X489" s="152"/>
      <c r="Y489" s="152"/>
      <c r="Z489" s="152"/>
      <c r="AA489" s="152"/>
      <c r="AB489" s="152"/>
      <c r="AC489" s="152"/>
      <c r="AD489" s="152"/>
      <c r="AE489" s="152"/>
      <c r="AF489" s="152"/>
      <c r="AG489" s="152"/>
      <c r="AH489" s="152"/>
      <c r="AI489" s="152"/>
      <c r="AJ489" s="152"/>
      <c r="AK489" s="152"/>
      <c r="AL489" s="152"/>
      <c r="AM489" s="152"/>
      <c r="AN489" s="152"/>
      <c r="AO489" s="152"/>
      <c r="AP489" s="152"/>
      <c r="AQ489" s="152"/>
      <c r="AR489" s="152"/>
      <c r="AS489" s="152"/>
      <c r="AT489" s="152"/>
      <c r="AU489" s="152"/>
      <c r="AV489" s="152"/>
      <c r="AW489" s="152"/>
      <c r="AX489" s="152"/>
      <c r="AY489" s="152"/>
      <c r="BC489" s="152"/>
      <c r="BF489" s="152"/>
      <c r="BG489" s="152"/>
      <c r="BS489" s="152"/>
      <c r="BT489" s="152"/>
      <c r="BU489" s="152"/>
      <c r="BV489" s="152"/>
      <c r="BW489" s="152"/>
      <c r="BX489" s="152"/>
    </row>
    <row r="490" spans="12:76" s="174" customFormat="1" ht="12.75">
      <c r="L490" s="152"/>
      <c r="M490" s="152"/>
      <c r="N490" s="152"/>
      <c r="O490" s="152"/>
      <c r="P490" s="178"/>
      <c r="Q490" s="152"/>
      <c r="R490" s="178"/>
      <c r="S490" s="152"/>
      <c r="T490" s="152"/>
      <c r="U490" s="152"/>
      <c r="V490" s="152"/>
      <c r="W490" s="152"/>
      <c r="X490" s="152"/>
      <c r="Y490" s="152"/>
      <c r="Z490" s="152"/>
      <c r="AA490" s="152"/>
      <c r="AB490" s="152"/>
      <c r="AC490" s="152"/>
      <c r="AD490" s="152"/>
      <c r="AE490" s="152"/>
      <c r="AF490" s="152"/>
      <c r="AG490" s="152"/>
      <c r="AH490" s="152"/>
      <c r="AI490" s="152"/>
      <c r="AJ490" s="152"/>
      <c r="AK490" s="152"/>
      <c r="AL490" s="152"/>
      <c r="AM490" s="152"/>
      <c r="AN490" s="152"/>
      <c r="AO490" s="152"/>
      <c r="AP490" s="152"/>
      <c r="AQ490" s="152"/>
      <c r="AR490" s="152"/>
      <c r="AS490" s="152"/>
      <c r="AT490" s="152"/>
      <c r="AU490" s="152"/>
      <c r="AV490" s="152"/>
      <c r="AW490" s="152"/>
      <c r="AX490" s="152"/>
      <c r="AY490" s="152"/>
      <c r="BC490" s="152"/>
      <c r="BF490" s="152"/>
      <c r="BG490" s="152"/>
      <c r="BS490" s="152"/>
      <c r="BT490" s="152"/>
      <c r="BU490" s="152"/>
      <c r="BV490" s="152"/>
      <c r="BW490" s="152"/>
      <c r="BX490" s="152"/>
    </row>
    <row r="491" spans="12:76" s="174" customFormat="1" ht="12.75">
      <c r="L491" s="152"/>
      <c r="M491" s="152"/>
      <c r="N491" s="152"/>
      <c r="O491" s="152"/>
      <c r="P491" s="178"/>
      <c r="Q491" s="152"/>
      <c r="R491" s="178"/>
      <c r="S491" s="152"/>
      <c r="T491" s="152"/>
      <c r="U491" s="152"/>
      <c r="V491" s="152"/>
      <c r="W491" s="152"/>
      <c r="X491" s="152"/>
      <c r="Y491" s="152"/>
      <c r="Z491" s="152"/>
      <c r="AA491" s="152"/>
      <c r="AB491" s="152"/>
      <c r="AC491" s="152"/>
      <c r="AD491" s="152"/>
      <c r="AE491" s="152"/>
      <c r="AF491" s="152"/>
      <c r="AG491" s="152"/>
      <c r="AH491" s="152"/>
      <c r="AI491" s="152"/>
      <c r="AJ491" s="152"/>
      <c r="AK491" s="152"/>
      <c r="AL491" s="152"/>
      <c r="AM491" s="152"/>
      <c r="AN491" s="152"/>
      <c r="AO491" s="152"/>
      <c r="AP491" s="152"/>
      <c r="AQ491" s="152"/>
      <c r="AR491" s="152"/>
      <c r="AS491" s="152"/>
      <c r="AT491" s="152"/>
      <c r="AU491" s="152"/>
      <c r="AV491" s="152"/>
      <c r="AW491" s="152"/>
      <c r="AX491" s="152"/>
      <c r="AY491" s="152"/>
      <c r="BC491" s="152"/>
      <c r="BF491" s="152"/>
      <c r="BG491" s="152"/>
      <c r="BS491" s="152"/>
      <c r="BT491" s="152"/>
      <c r="BU491" s="152"/>
      <c r="BV491" s="152"/>
      <c r="BW491" s="152"/>
      <c r="BX491" s="152"/>
    </row>
    <row r="492" spans="12:76" s="174" customFormat="1" ht="12.75">
      <c r="L492" s="152"/>
      <c r="M492" s="152"/>
      <c r="N492" s="152"/>
      <c r="O492" s="152"/>
      <c r="P492" s="178"/>
      <c r="Q492" s="152"/>
      <c r="R492" s="178"/>
      <c r="S492" s="152"/>
      <c r="T492" s="152"/>
      <c r="U492" s="152"/>
      <c r="V492" s="152"/>
      <c r="W492" s="152"/>
      <c r="X492" s="152"/>
      <c r="Y492" s="152"/>
      <c r="Z492" s="152"/>
      <c r="AA492" s="152"/>
      <c r="AB492" s="152"/>
      <c r="AC492" s="152"/>
      <c r="AD492" s="152"/>
      <c r="AE492" s="152"/>
      <c r="AF492" s="152"/>
      <c r="AG492" s="152"/>
      <c r="AH492" s="152"/>
      <c r="AI492" s="152"/>
      <c r="AJ492" s="152"/>
      <c r="AK492" s="152"/>
      <c r="AL492" s="152"/>
      <c r="AM492" s="152"/>
      <c r="AN492" s="152"/>
      <c r="AO492" s="152"/>
      <c r="AP492" s="152"/>
      <c r="AQ492" s="152"/>
      <c r="AR492" s="152"/>
      <c r="AS492" s="152"/>
      <c r="AT492" s="152"/>
      <c r="AU492" s="152"/>
      <c r="AV492" s="152"/>
      <c r="AW492" s="152"/>
      <c r="AX492" s="152"/>
      <c r="AY492" s="152"/>
      <c r="BC492" s="152"/>
      <c r="BF492" s="152"/>
      <c r="BG492" s="152"/>
      <c r="BS492" s="152"/>
      <c r="BT492" s="152"/>
      <c r="BU492" s="152"/>
      <c r="BV492" s="152"/>
      <c r="BW492" s="152"/>
      <c r="BX492" s="152"/>
    </row>
    <row r="493" spans="12:76" s="174" customFormat="1" ht="12.75">
      <c r="L493" s="152"/>
      <c r="M493" s="152"/>
      <c r="N493" s="152"/>
      <c r="O493" s="152"/>
      <c r="P493" s="178"/>
      <c r="Q493" s="152"/>
      <c r="R493" s="178"/>
      <c r="S493" s="152"/>
      <c r="T493" s="152"/>
      <c r="U493" s="152"/>
      <c r="V493" s="152"/>
      <c r="W493" s="152"/>
      <c r="X493" s="152"/>
      <c r="Y493" s="152"/>
      <c r="Z493" s="152"/>
      <c r="AA493" s="152"/>
      <c r="AB493" s="152"/>
      <c r="AC493" s="152"/>
      <c r="AD493" s="152"/>
      <c r="AE493" s="152"/>
      <c r="AF493" s="152"/>
      <c r="AG493" s="152"/>
      <c r="AH493" s="152"/>
      <c r="AI493" s="152"/>
      <c r="AJ493" s="152"/>
      <c r="AK493" s="152"/>
      <c r="AL493" s="152"/>
      <c r="AM493" s="152"/>
      <c r="AN493" s="152"/>
      <c r="AO493" s="152"/>
      <c r="AP493" s="152"/>
      <c r="AQ493" s="152"/>
      <c r="AR493" s="152"/>
      <c r="AS493" s="152"/>
      <c r="AT493" s="152"/>
      <c r="AU493" s="152"/>
      <c r="AV493" s="152"/>
      <c r="AW493" s="152"/>
      <c r="AX493" s="152"/>
      <c r="AY493" s="152"/>
      <c r="BC493" s="152"/>
      <c r="BF493" s="152"/>
      <c r="BG493" s="152"/>
      <c r="BS493" s="152"/>
      <c r="BT493" s="152"/>
      <c r="BU493" s="152"/>
      <c r="BV493" s="152"/>
      <c r="BW493" s="152"/>
      <c r="BX493" s="152"/>
    </row>
    <row r="494" spans="12:76" s="174" customFormat="1" ht="12.75">
      <c r="L494" s="152"/>
      <c r="M494" s="152"/>
      <c r="N494" s="152"/>
      <c r="O494" s="152"/>
      <c r="P494" s="178"/>
      <c r="Q494" s="152"/>
      <c r="R494" s="178"/>
      <c r="S494" s="152"/>
      <c r="T494" s="152"/>
      <c r="U494" s="152"/>
      <c r="V494" s="152"/>
      <c r="W494" s="152"/>
      <c r="X494" s="152"/>
      <c r="Y494" s="152"/>
      <c r="Z494" s="152"/>
      <c r="AA494" s="152"/>
      <c r="AB494" s="152"/>
      <c r="AC494" s="152"/>
      <c r="AD494" s="152"/>
      <c r="AE494" s="152"/>
      <c r="AF494" s="152"/>
      <c r="AG494" s="152"/>
      <c r="AH494" s="152"/>
      <c r="AI494" s="152"/>
      <c r="AJ494" s="152"/>
      <c r="AK494" s="152"/>
      <c r="AL494" s="152"/>
      <c r="AM494" s="152"/>
      <c r="AN494" s="152"/>
      <c r="AO494" s="152"/>
      <c r="AP494" s="152"/>
      <c r="AQ494" s="152"/>
      <c r="AR494" s="152"/>
      <c r="AS494" s="152"/>
      <c r="AT494" s="152"/>
      <c r="AU494" s="152"/>
      <c r="AV494" s="152"/>
      <c r="AW494" s="152"/>
      <c r="AX494" s="152"/>
      <c r="AY494" s="152"/>
      <c r="BC494" s="152"/>
      <c r="BF494" s="152"/>
      <c r="BG494" s="152"/>
      <c r="BS494" s="152"/>
      <c r="BT494" s="152"/>
      <c r="BU494" s="152"/>
      <c r="BV494" s="152"/>
      <c r="BW494" s="152"/>
      <c r="BX494" s="152"/>
    </row>
    <row r="495" spans="12:76" s="174" customFormat="1" ht="12.75">
      <c r="L495" s="152"/>
      <c r="M495" s="152"/>
      <c r="N495" s="152"/>
      <c r="O495" s="152"/>
      <c r="P495" s="178"/>
      <c r="Q495" s="152"/>
      <c r="R495" s="178"/>
      <c r="S495" s="152"/>
      <c r="T495" s="152"/>
      <c r="U495" s="152"/>
      <c r="V495" s="152"/>
      <c r="W495" s="152"/>
      <c r="X495" s="152"/>
      <c r="Y495" s="152"/>
      <c r="Z495" s="152"/>
      <c r="AA495" s="152"/>
      <c r="AB495" s="152"/>
      <c r="AC495" s="152"/>
      <c r="AD495" s="152"/>
      <c r="AE495" s="152"/>
      <c r="AF495" s="152"/>
      <c r="AG495" s="152"/>
      <c r="AH495" s="152"/>
      <c r="AI495" s="152"/>
      <c r="AJ495" s="152"/>
      <c r="AK495" s="152"/>
      <c r="AL495" s="152"/>
      <c r="AM495" s="152"/>
      <c r="AN495" s="152"/>
      <c r="AO495" s="152"/>
      <c r="AP495" s="152"/>
      <c r="AQ495" s="152"/>
      <c r="AR495" s="152"/>
      <c r="AS495" s="152"/>
      <c r="AT495" s="152"/>
      <c r="AU495" s="152"/>
      <c r="AV495" s="152"/>
      <c r="AW495" s="152"/>
      <c r="AX495" s="152"/>
      <c r="AY495" s="152"/>
      <c r="BC495" s="152"/>
      <c r="BF495" s="152"/>
      <c r="BG495" s="152"/>
      <c r="BS495" s="152"/>
      <c r="BT495" s="152"/>
      <c r="BU495" s="152"/>
      <c r="BV495" s="152"/>
      <c r="BW495" s="152"/>
      <c r="BX495" s="152"/>
    </row>
    <row r="496" spans="12:76" s="174" customFormat="1" ht="12.75">
      <c r="L496" s="152"/>
      <c r="M496" s="152"/>
      <c r="N496" s="152"/>
      <c r="O496" s="152"/>
      <c r="P496" s="178"/>
      <c r="Q496" s="152"/>
      <c r="R496" s="178"/>
      <c r="S496" s="152"/>
      <c r="T496" s="152"/>
      <c r="U496" s="152"/>
      <c r="V496" s="152"/>
      <c r="W496" s="152"/>
      <c r="X496" s="152"/>
      <c r="Y496" s="152"/>
      <c r="Z496" s="152"/>
      <c r="AA496" s="152"/>
      <c r="AB496" s="152"/>
      <c r="AC496" s="152"/>
      <c r="AD496" s="152"/>
      <c r="AE496" s="152"/>
      <c r="AF496" s="152"/>
      <c r="AG496" s="152"/>
      <c r="AH496" s="152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2"/>
      <c r="AU496" s="152"/>
      <c r="AV496" s="152"/>
      <c r="AW496" s="152"/>
      <c r="AX496" s="152"/>
      <c r="AY496" s="152"/>
      <c r="BC496" s="152"/>
      <c r="BF496" s="152"/>
      <c r="BG496" s="152"/>
      <c r="BS496" s="152"/>
      <c r="BT496" s="152"/>
      <c r="BU496" s="152"/>
      <c r="BV496" s="152"/>
      <c r="BW496" s="152"/>
      <c r="BX496" s="152"/>
    </row>
    <row r="497" spans="12:76" s="174" customFormat="1" ht="12.75">
      <c r="L497" s="152"/>
      <c r="M497" s="152"/>
      <c r="N497" s="152"/>
      <c r="O497" s="152"/>
      <c r="P497" s="178"/>
      <c r="Q497" s="152"/>
      <c r="R497" s="178"/>
      <c r="S497" s="152"/>
      <c r="T497" s="152"/>
      <c r="U497" s="152"/>
      <c r="V497" s="152"/>
      <c r="W497" s="152"/>
      <c r="X497" s="152"/>
      <c r="Y497" s="152"/>
      <c r="Z497" s="152"/>
      <c r="AA497" s="152"/>
      <c r="AB497" s="152"/>
      <c r="AC497" s="152"/>
      <c r="AD497" s="152"/>
      <c r="AE497" s="152"/>
      <c r="AF497" s="152"/>
      <c r="AG497" s="152"/>
      <c r="AH497" s="152"/>
      <c r="AI497" s="152"/>
      <c r="AJ497" s="152"/>
      <c r="AK497" s="152"/>
      <c r="AL497" s="152"/>
      <c r="AM497" s="152"/>
      <c r="AN497" s="152"/>
      <c r="AO497" s="152"/>
      <c r="AP497" s="152"/>
      <c r="AQ497" s="152"/>
      <c r="AR497" s="152"/>
      <c r="AS497" s="152"/>
      <c r="AT497" s="152"/>
      <c r="AU497" s="152"/>
      <c r="AV497" s="152"/>
      <c r="AW497" s="152"/>
      <c r="AX497" s="152"/>
      <c r="AY497" s="152"/>
      <c r="BC497" s="152"/>
      <c r="BF497" s="152"/>
      <c r="BG497" s="152"/>
      <c r="BS497" s="152"/>
      <c r="BT497" s="152"/>
      <c r="BU497" s="152"/>
      <c r="BV497" s="152"/>
      <c r="BW497" s="152"/>
      <c r="BX497" s="152"/>
    </row>
    <row r="498" spans="12:76" s="174" customFormat="1" ht="12.75">
      <c r="L498" s="152"/>
      <c r="M498" s="152"/>
      <c r="N498" s="152"/>
      <c r="O498" s="152"/>
      <c r="P498" s="178"/>
      <c r="Q498" s="152"/>
      <c r="R498" s="178"/>
      <c r="S498" s="152"/>
      <c r="T498" s="152"/>
      <c r="U498" s="152"/>
      <c r="V498" s="152"/>
      <c r="W498" s="152"/>
      <c r="X498" s="152"/>
      <c r="Y498" s="152"/>
      <c r="Z498" s="152"/>
      <c r="AA498" s="152"/>
      <c r="AB498" s="152"/>
      <c r="AC498" s="152"/>
      <c r="AD498" s="152"/>
      <c r="AE498" s="152"/>
      <c r="AF498" s="152"/>
      <c r="AG498" s="152"/>
      <c r="AH498" s="152"/>
      <c r="AI498" s="152"/>
      <c r="AJ498" s="152"/>
      <c r="AK498" s="152"/>
      <c r="AL498" s="152"/>
      <c r="AM498" s="152"/>
      <c r="AN498" s="152"/>
      <c r="AO498" s="152"/>
      <c r="AP498" s="152"/>
      <c r="AQ498" s="152"/>
      <c r="AR498" s="152"/>
      <c r="AS498" s="152"/>
      <c r="AT498" s="152"/>
      <c r="AU498" s="152"/>
      <c r="AV498" s="152"/>
      <c r="AW498" s="152"/>
      <c r="AX498" s="152"/>
      <c r="AY498" s="152"/>
      <c r="BC498" s="152"/>
      <c r="BF498" s="152"/>
      <c r="BG498" s="152"/>
      <c r="BS498" s="152"/>
      <c r="BT498" s="152"/>
      <c r="BU498" s="152"/>
      <c r="BV498" s="152"/>
      <c r="BW498" s="152"/>
      <c r="BX498" s="152"/>
    </row>
    <row r="499" spans="12:76" s="174" customFormat="1" ht="12.75">
      <c r="L499" s="152"/>
      <c r="M499" s="152"/>
      <c r="N499" s="152"/>
      <c r="O499" s="152"/>
      <c r="P499" s="178"/>
      <c r="Q499" s="152"/>
      <c r="R499" s="178"/>
      <c r="S499" s="152"/>
      <c r="T499" s="152"/>
      <c r="U499" s="152"/>
      <c r="V499" s="152"/>
      <c r="W499" s="152"/>
      <c r="X499" s="152"/>
      <c r="Y499" s="152"/>
      <c r="Z499" s="152"/>
      <c r="AA499" s="152"/>
      <c r="AB499" s="152"/>
      <c r="AC499" s="152"/>
      <c r="AD499" s="152"/>
      <c r="AE499" s="152"/>
      <c r="AF499" s="152"/>
      <c r="AG499" s="152"/>
      <c r="AH499" s="152"/>
      <c r="AI499" s="152"/>
      <c r="AJ499" s="152"/>
      <c r="AK499" s="152"/>
      <c r="AL499" s="152"/>
      <c r="AM499" s="152"/>
      <c r="AN499" s="152"/>
      <c r="AO499" s="152"/>
      <c r="AP499" s="152"/>
      <c r="AQ499" s="152"/>
      <c r="AR499" s="152"/>
      <c r="AS499" s="152"/>
      <c r="AT499" s="152"/>
      <c r="AU499" s="152"/>
      <c r="AV499" s="152"/>
      <c r="AW499" s="152"/>
      <c r="AX499" s="152"/>
      <c r="AY499" s="152"/>
      <c r="BC499" s="152"/>
      <c r="BF499" s="152"/>
      <c r="BG499" s="152"/>
      <c r="BS499" s="152"/>
      <c r="BT499" s="152"/>
      <c r="BU499" s="152"/>
      <c r="BV499" s="152"/>
      <c r="BW499" s="152"/>
      <c r="BX499" s="152"/>
    </row>
    <row r="500" spans="12:76" s="174" customFormat="1" ht="12.75">
      <c r="L500" s="152"/>
      <c r="M500" s="152"/>
      <c r="N500" s="152"/>
      <c r="O500" s="152"/>
      <c r="P500" s="178"/>
      <c r="Q500" s="152"/>
      <c r="R500" s="178"/>
      <c r="S500" s="152"/>
      <c r="T500" s="152"/>
      <c r="U500" s="152"/>
      <c r="V500" s="152"/>
      <c r="W500" s="152"/>
      <c r="X500" s="152"/>
      <c r="Y500" s="152"/>
      <c r="Z500" s="152"/>
      <c r="AA500" s="152"/>
      <c r="AB500" s="152"/>
      <c r="AC500" s="152"/>
      <c r="AD500" s="152"/>
      <c r="AE500" s="152"/>
      <c r="AF500" s="152"/>
      <c r="AG500" s="152"/>
      <c r="AH500" s="152"/>
      <c r="AI500" s="152"/>
      <c r="AJ500" s="152"/>
      <c r="AK500" s="152"/>
      <c r="AL500" s="152"/>
      <c r="AM500" s="152"/>
      <c r="AN500" s="152"/>
      <c r="AO500" s="152"/>
      <c r="AP500" s="152"/>
      <c r="AQ500" s="152"/>
      <c r="AR500" s="152"/>
      <c r="AS500" s="152"/>
      <c r="AT500" s="152"/>
      <c r="AU500" s="152"/>
      <c r="AV500" s="152"/>
      <c r="AW500" s="152"/>
      <c r="AX500" s="152"/>
      <c r="AY500" s="152"/>
      <c r="BC500" s="152"/>
      <c r="BF500" s="152"/>
      <c r="BG500" s="152"/>
      <c r="BS500" s="152"/>
      <c r="BT500" s="152"/>
      <c r="BU500" s="152"/>
      <c r="BV500" s="152"/>
      <c r="BW500" s="152"/>
      <c r="BX500" s="152"/>
    </row>
    <row r="501" spans="12:76" s="174" customFormat="1" ht="12.75">
      <c r="L501" s="152"/>
      <c r="M501" s="152"/>
      <c r="N501" s="152"/>
      <c r="O501" s="152"/>
      <c r="P501" s="178"/>
      <c r="Q501" s="152"/>
      <c r="R501" s="178"/>
      <c r="S501" s="152"/>
      <c r="T501" s="152"/>
      <c r="U501" s="152"/>
      <c r="V501" s="152"/>
      <c r="W501" s="152"/>
      <c r="X501" s="152"/>
      <c r="Y501" s="152"/>
      <c r="Z501" s="152"/>
      <c r="AA501" s="152"/>
      <c r="AB501" s="152"/>
      <c r="AC501" s="152"/>
      <c r="AD501" s="152"/>
      <c r="AE501" s="152"/>
      <c r="AF501" s="152"/>
      <c r="AG501" s="152"/>
      <c r="AH501" s="152"/>
      <c r="AI501" s="152"/>
      <c r="AJ501" s="152"/>
      <c r="AK501" s="152"/>
      <c r="AL501" s="152"/>
      <c r="AM501" s="152"/>
      <c r="AN501" s="152"/>
      <c r="AO501" s="152"/>
      <c r="AP501" s="152"/>
      <c r="AQ501" s="152"/>
      <c r="AR501" s="152"/>
      <c r="AS501" s="152"/>
      <c r="AT501" s="152"/>
      <c r="AU501" s="152"/>
      <c r="AV501" s="152"/>
      <c r="AW501" s="152"/>
      <c r="AX501" s="152"/>
      <c r="AY501" s="152"/>
      <c r="BC501" s="152"/>
      <c r="BF501" s="152"/>
      <c r="BG501" s="152"/>
      <c r="BS501" s="152"/>
      <c r="BT501" s="152"/>
      <c r="BU501" s="152"/>
      <c r="BV501" s="152"/>
      <c r="BW501" s="152"/>
      <c r="BX501" s="152"/>
    </row>
    <row r="502" spans="12:76" s="174" customFormat="1" ht="12.75">
      <c r="L502" s="152"/>
      <c r="M502" s="152"/>
      <c r="N502" s="152"/>
      <c r="O502" s="152"/>
      <c r="P502" s="178"/>
      <c r="Q502" s="152"/>
      <c r="R502" s="178"/>
      <c r="S502" s="152"/>
      <c r="T502" s="152"/>
      <c r="U502" s="152"/>
      <c r="V502" s="152"/>
      <c r="W502" s="152"/>
      <c r="X502" s="152"/>
      <c r="Y502" s="152"/>
      <c r="Z502" s="152"/>
      <c r="AA502" s="152"/>
      <c r="AB502" s="152"/>
      <c r="AC502" s="152"/>
      <c r="AD502" s="152"/>
      <c r="AE502" s="152"/>
      <c r="AF502" s="152"/>
      <c r="AG502" s="152"/>
      <c r="AH502" s="152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2"/>
      <c r="AX502" s="152"/>
      <c r="AY502" s="152"/>
      <c r="BC502" s="152"/>
      <c r="BF502" s="152"/>
      <c r="BG502" s="152"/>
      <c r="BS502" s="152"/>
      <c r="BT502" s="152"/>
      <c r="BU502" s="152"/>
      <c r="BV502" s="152"/>
      <c r="BW502" s="152"/>
      <c r="BX502" s="152"/>
    </row>
    <row r="503" spans="12:76" s="174" customFormat="1" ht="12.75">
      <c r="L503" s="152"/>
      <c r="M503" s="152"/>
      <c r="N503" s="152"/>
      <c r="O503" s="152"/>
      <c r="P503" s="178"/>
      <c r="Q503" s="152"/>
      <c r="R503" s="178"/>
      <c r="S503" s="152"/>
      <c r="T503" s="152"/>
      <c r="U503" s="152"/>
      <c r="V503" s="152"/>
      <c r="W503" s="152"/>
      <c r="X503" s="152"/>
      <c r="Y503" s="152"/>
      <c r="Z503" s="152"/>
      <c r="AA503" s="152"/>
      <c r="AB503" s="152"/>
      <c r="AC503" s="152"/>
      <c r="AD503" s="152"/>
      <c r="AE503" s="152"/>
      <c r="AF503" s="152"/>
      <c r="AG503" s="152"/>
      <c r="AH503" s="152"/>
      <c r="AI503" s="152"/>
      <c r="AJ503" s="152"/>
      <c r="AK503" s="152"/>
      <c r="AL503" s="152"/>
      <c r="AM503" s="152"/>
      <c r="AN503" s="152"/>
      <c r="AO503" s="152"/>
      <c r="AP503" s="152"/>
      <c r="AQ503" s="152"/>
      <c r="AR503" s="152"/>
      <c r="AS503" s="152"/>
      <c r="AT503" s="152"/>
      <c r="AU503" s="152"/>
      <c r="AV503" s="152"/>
      <c r="AW503" s="152"/>
      <c r="AX503" s="152"/>
      <c r="AY503" s="152"/>
      <c r="BC503" s="152"/>
      <c r="BF503" s="152"/>
      <c r="BG503" s="152"/>
      <c r="BS503" s="152"/>
      <c r="BT503" s="152"/>
      <c r="BU503" s="152"/>
      <c r="BV503" s="152"/>
      <c r="BW503" s="152"/>
      <c r="BX503" s="152"/>
    </row>
    <row r="504" spans="12:76" s="174" customFormat="1" ht="12.75">
      <c r="L504" s="152"/>
      <c r="M504" s="152"/>
      <c r="N504" s="152"/>
      <c r="O504" s="152"/>
      <c r="P504" s="178"/>
      <c r="Q504" s="152"/>
      <c r="R504" s="178"/>
      <c r="S504" s="152"/>
      <c r="T504" s="152"/>
      <c r="U504" s="152"/>
      <c r="V504" s="152"/>
      <c r="W504" s="152"/>
      <c r="X504" s="152"/>
      <c r="Y504" s="152"/>
      <c r="Z504" s="152"/>
      <c r="AA504" s="152"/>
      <c r="AB504" s="152"/>
      <c r="AC504" s="152"/>
      <c r="AD504" s="152"/>
      <c r="AE504" s="152"/>
      <c r="AF504" s="152"/>
      <c r="AG504" s="152"/>
      <c r="AH504" s="152"/>
      <c r="AI504" s="152"/>
      <c r="AJ504" s="152"/>
      <c r="AK504" s="152"/>
      <c r="AL504" s="152"/>
      <c r="AM504" s="152"/>
      <c r="AN504" s="152"/>
      <c r="AO504" s="152"/>
      <c r="AP504" s="152"/>
      <c r="AQ504" s="152"/>
      <c r="AR504" s="152"/>
      <c r="AS504" s="152"/>
      <c r="AT504" s="152"/>
      <c r="AU504" s="152"/>
      <c r="AV504" s="152"/>
      <c r="AW504" s="152"/>
      <c r="AX504" s="152"/>
      <c r="AY504" s="152"/>
      <c r="BC504" s="152"/>
      <c r="BF504" s="152"/>
      <c r="BG504" s="152"/>
      <c r="BS504" s="152"/>
      <c r="BT504" s="152"/>
      <c r="BU504" s="152"/>
      <c r="BV504" s="152"/>
      <c r="BW504" s="152"/>
      <c r="BX504" s="152"/>
    </row>
    <row r="505" spans="12:76" s="174" customFormat="1" ht="12.75">
      <c r="L505" s="152"/>
      <c r="M505" s="152"/>
      <c r="N505" s="152"/>
      <c r="O505" s="152"/>
      <c r="P505" s="178"/>
      <c r="Q505" s="152"/>
      <c r="R505" s="178"/>
      <c r="S505" s="152"/>
      <c r="T505" s="152"/>
      <c r="U505" s="152"/>
      <c r="V505" s="152"/>
      <c r="W505" s="152"/>
      <c r="X505" s="152"/>
      <c r="Y505" s="152"/>
      <c r="Z505" s="152"/>
      <c r="AA505" s="152"/>
      <c r="AB505" s="152"/>
      <c r="AC505" s="152"/>
      <c r="AD505" s="152"/>
      <c r="AE505" s="152"/>
      <c r="AF505" s="152"/>
      <c r="AG505" s="152"/>
      <c r="AH505" s="152"/>
      <c r="AI505" s="152"/>
      <c r="AJ505" s="152"/>
      <c r="AK505" s="152"/>
      <c r="AL505" s="152"/>
      <c r="AM505" s="152"/>
      <c r="AN505" s="152"/>
      <c r="AO505" s="152"/>
      <c r="AP505" s="152"/>
      <c r="AQ505" s="152"/>
      <c r="AR505" s="152"/>
      <c r="AS505" s="152"/>
      <c r="AT505" s="152"/>
      <c r="AU505" s="152"/>
      <c r="AV505" s="152"/>
      <c r="AW505" s="152"/>
      <c r="AX505" s="152"/>
      <c r="AY505" s="152"/>
      <c r="BC505" s="152"/>
      <c r="BF505" s="152"/>
      <c r="BG505" s="152"/>
      <c r="BS505" s="152"/>
      <c r="BT505" s="152"/>
      <c r="BU505" s="152"/>
      <c r="BV505" s="152"/>
      <c r="BW505" s="152"/>
      <c r="BX505" s="152"/>
    </row>
    <row r="506" spans="12:76" s="174" customFormat="1" ht="12.75">
      <c r="L506" s="152"/>
      <c r="M506" s="152"/>
      <c r="N506" s="152"/>
      <c r="O506" s="152"/>
      <c r="P506" s="178"/>
      <c r="Q506" s="152"/>
      <c r="R506" s="178"/>
      <c r="S506" s="152"/>
      <c r="T506" s="152"/>
      <c r="U506" s="152"/>
      <c r="V506" s="152"/>
      <c r="W506" s="152"/>
      <c r="X506" s="152"/>
      <c r="Y506" s="152"/>
      <c r="Z506" s="152"/>
      <c r="AA506" s="152"/>
      <c r="AB506" s="152"/>
      <c r="AC506" s="152"/>
      <c r="AD506" s="152"/>
      <c r="AE506" s="152"/>
      <c r="AF506" s="152"/>
      <c r="AG506" s="152"/>
      <c r="AH506" s="152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2"/>
      <c r="AX506" s="152"/>
      <c r="AY506" s="152"/>
      <c r="BC506" s="152"/>
      <c r="BF506" s="152"/>
      <c r="BG506" s="152"/>
      <c r="BS506" s="152"/>
      <c r="BT506" s="152"/>
      <c r="BU506" s="152"/>
      <c r="BV506" s="152"/>
      <c r="BW506" s="152"/>
      <c r="BX506" s="152"/>
    </row>
    <row r="507" spans="12:76" s="174" customFormat="1" ht="12.75">
      <c r="L507" s="152"/>
      <c r="M507" s="152"/>
      <c r="N507" s="152"/>
      <c r="O507" s="152"/>
      <c r="P507" s="178"/>
      <c r="Q507" s="152"/>
      <c r="R507" s="178"/>
      <c r="S507" s="152"/>
      <c r="T507" s="152"/>
      <c r="U507" s="152"/>
      <c r="V507" s="152"/>
      <c r="W507" s="152"/>
      <c r="X507" s="152"/>
      <c r="Y507" s="152"/>
      <c r="Z507" s="152"/>
      <c r="AA507" s="152"/>
      <c r="AB507" s="152"/>
      <c r="AC507" s="152"/>
      <c r="AD507" s="152"/>
      <c r="AE507" s="152"/>
      <c r="AF507" s="152"/>
      <c r="AG507" s="152"/>
      <c r="AH507" s="152"/>
      <c r="AI507" s="152"/>
      <c r="AJ507" s="152"/>
      <c r="AK507" s="152"/>
      <c r="AL507" s="152"/>
      <c r="AM507" s="152"/>
      <c r="AN507" s="152"/>
      <c r="AO507" s="152"/>
      <c r="AP507" s="152"/>
      <c r="AQ507" s="152"/>
      <c r="AR507" s="152"/>
      <c r="AS507" s="152"/>
      <c r="AT507" s="152"/>
      <c r="AU507" s="152"/>
      <c r="AV507" s="152"/>
      <c r="AW507" s="152"/>
      <c r="AX507" s="152"/>
      <c r="AY507" s="152"/>
      <c r="BC507" s="152"/>
      <c r="BF507" s="152"/>
      <c r="BG507" s="152"/>
      <c r="BS507" s="152"/>
      <c r="BT507" s="152"/>
      <c r="BU507" s="152"/>
      <c r="BV507" s="152"/>
      <c r="BW507" s="152"/>
      <c r="BX507" s="152"/>
    </row>
    <row r="508" spans="12:76" s="174" customFormat="1" ht="12.75">
      <c r="L508" s="152"/>
      <c r="M508" s="152"/>
      <c r="N508" s="152"/>
      <c r="O508" s="152"/>
      <c r="P508" s="178"/>
      <c r="Q508" s="152"/>
      <c r="R508" s="178"/>
      <c r="S508" s="152"/>
      <c r="T508" s="152"/>
      <c r="U508" s="152"/>
      <c r="V508" s="152"/>
      <c r="W508" s="152"/>
      <c r="X508" s="152"/>
      <c r="Y508" s="152"/>
      <c r="Z508" s="152"/>
      <c r="AA508" s="152"/>
      <c r="AB508" s="152"/>
      <c r="AC508" s="152"/>
      <c r="AD508" s="152"/>
      <c r="AE508" s="152"/>
      <c r="AF508" s="152"/>
      <c r="AG508" s="152"/>
      <c r="AH508" s="152"/>
      <c r="AI508" s="152"/>
      <c r="AJ508" s="152"/>
      <c r="AK508" s="152"/>
      <c r="AL508" s="152"/>
      <c r="AM508" s="152"/>
      <c r="AN508" s="152"/>
      <c r="AO508" s="152"/>
      <c r="AP508" s="152"/>
      <c r="AQ508" s="152"/>
      <c r="AR508" s="152"/>
      <c r="AS508" s="152"/>
      <c r="AT508" s="152"/>
      <c r="AU508" s="152"/>
      <c r="AV508" s="152"/>
      <c r="AW508" s="152"/>
      <c r="AX508" s="152"/>
      <c r="AY508" s="152"/>
      <c r="BC508" s="152"/>
      <c r="BF508" s="152"/>
      <c r="BG508" s="152"/>
      <c r="BS508" s="152"/>
      <c r="BT508" s="152"/>
      <c r="BU508" s="152"/>
      <c r="BV508" s="152"/>
      <c r="BW508" s="152"/>
      <c r="BX508" s="152"/>
    </row>
    <row r="509" spans="12:76" s="174" customFormat="1" ht="12.75">
      <c r="L509" s="152"/>
      <c r="M509" s="152"/>
      <c r="N509" s="152"/>
      <c r="O509" s="152"/>
      <c r="P509" s="178"/>
      <c r="Q509" s="152"/>
      <c r="R509" s="178"/>
      <c r="S509" s="152"/>
      <c r="T509" s="152"/>
      <c r="U509" s="152"/>
      <c r="V509" s="152"/>
      <c r="W509" s="152"/>
      <c r="X509" s="152"/>
      <c r="Y509" s="152"/>
      <c r="Z509" s="152"/>
      <c r="AA509" s="152"/>
      <c r="AB509" s="152"/>
      <c r="AC509" s="152"/>
      <c r="AD509" s="152"/>
      <c r="AE509" s="152"/>
      <c r="AF509" s="152"/>
      <c r="AG509" s="152"/>
      <c r="AH509" s="152"/>
      <c r="AI509" s="152"/>
      <c r="AJ509" s="152"/>
      <c r="AK509" s="152"/>
      <c r="AL509" s="152"/>
      <c r="AM509" s="152"/>
      <c r="AN509" s="152"/>
      <c r="AO509" s="152"/>
      <c r="AP509" s="152"/>
      <c r="AQ509" s="152"/>
      <c r="AR509" s="152"/>
      <c r="AS509" s="152"/>
      <c r="AT509" s="152"/>
      <c r="AU509" s="152"/>
      <c r="AV509" s="152"/>
      <c r="AW509" s="152"/>
      <c r="AX509" s="152"/>
      <c r="AY509" s="152"/>
      <c r="BC509" s="152"/>
      <c r="BF509" s="152"/>
      <c r="BG509" s="152"/>
      <c r="BS509" s="152"/>
      <c r="BT509" s="152"/>
      <c r="BU509" s="152"/>
      <c r="BV509" s="152"/>
      <c r="BW509" s="152"/>
      <c r="BX509" s="152"/>
    </row>
    <row r="510" spans="12:76" s="174" customFormat="1" ht="12.75">
      <c r="L510" s="152"/>
      <c r="M510" s="152"/>
      <c r="N510" s="152"/>
      <c r="O510" s="152"/>
      <c r="P510" s="178"/>
      <c r="Q510" s="152"/>
      <c r="R510" s="178"/>
      <c r="S510" s="152"/>
      <c r="T510" s="152"/>
      <c r="U510" s="152"/>
      <c r="V510" s="152"/>
      <c r="W510" s="152"/>
      <c r="X510" s="152"/>
      <c r="Y510" s="152"/>
      <c r="Z510" s="152"/>
      <c r="AA510" s="152"/>
      <c r="AB510" s="152"/>
      <c r="AC510" s="152"/>
      <c r="AD510" s="152"/>
      <c r="AE510" s="152"/>
      <c r="AF510" s="152"/>
      <c r="AG510" s="152"/>
      <c r="AH510" s="152"/>
      <c r="AI510" s="152"/>
      <c r="AJ510" s="152"/>
      <c r="AK510" s="152"/>
      <c r="AL510" s="152"/>
      <c r="AM510" s="152"/>
      <c r="AN510" s="152"/>
      <c r="AO510" s="152"/>
      <c r="AP510" s="152"/>
      <c r="AQ510" s="152"/>
      <c r="AR510" s="152"/>
      <c r="AS510" s="152"/>
      <c r="AT510" s="152"/>
      <c r="AU510" s="152"/>
      <c r="AV510" s="152"/>
      <c r="AW510" s="152"/>
      <c r="AX510" s="152"/>
      <c r="AY510" s="152"/>
      <c r="BC510" s="152"/>
      <c r="BF510" s="152"/>
      <c r="BG510" s="152"/>
      <c r="BS510" s="152"/>
      <c r="BT510" s="152"/>
      <c r="BU510" s="152"/>
      <c r="BV510" s="152"/>
      <c r="BW510" s="152"/>
      <c r="BX510" s="152"/>
    </row>
    <row r="511" spans="12:76" s="174" customFormat="1" ht="12.75">
      <c r="L511" s="152"/>
      <c r="M511" s="152"/>
      <c r="N511" s="152"/>
      <c r="O511" s="152"/>
      <c r="P511" s="178"/>
      <c r="Q511" s="152"/>
      <c r="R511" s="178"/>
      <c r="S511" s="152"/>
      <c r="T511" s="152"/>
      <c r="U511" s="152"/>
      <c r="V511" s="152"/>
      <c r="W511" s="152"/>
      <c r="X511" s="152"/>
      <c r="Y511" s="152"/>
      <c r="Z511" s="152"/>
      <c r="AA511" s="152"/>
      <c r="AB511" s="152"/>
      <c r="AC511" s="152"/>
      <c r="AD511" s="152"/>
      <c r="AE511" s="152"/>
      <c r="AF511" s="152"/>
      <c r="AG511" s="152"/>
      <c r="AH511" s="152"/>
      <c r="AI511" s="152"/>
      <c r="AJ511" s="152"/>
      <c r="AK511" s="152"/>
      <c r="AL511" s="152"/>
      <c r="AM511" s="152"/>
      <c r="AN511" s="152"/>
      <c r="AO511" s="152"/>
      <c r="AP511" s="152"/>
      <c r="AQ511" s="152"/>
      <c r="AR511" s="152"/>
      <c r="AS511" s="152"/>
      <c r="AT511" s="152"/>
      <c r="AU511" s="152"/>
      <c r="AV511" s="152"/>
      <c r="AW511" s="152"/>
      <c r="AX511" s="152"/>
      <c r="AY511" s="152"/>
      <c r="BC511" s="152"/>
      <c r="BF511" s="152"/>
      <c r="BG511" s="152"/>
      <c r="BS511" s="152"/>
      <c r="BT511" s="152"/>
      <c r="BU511" s="152"/>
      <c r="BV511" s="152"/>
      <c r="BW511" s="152"/>
      <c r="BX511" s="152"/>
    </row>
    <row r="512" spans="12:76" s="174" customFormat="1" ht="12.75">
      <c r="L512" s="152"/>
      <c r="M512" s="152"/>
      <c r="N512" s="152"/>
      <c r="O512" s="152"/>
      <c r="P512" s="178"/>
      <c r="Q512" s="152"/>
      <c r="R512" s="178"/>
      <c r="S512" s="152"/>
      <c r="T512" s="152"/>
      <c r="U512" s="152"/>
      <c r="V512" s="152"/>
      <c r="W512" s="152"/>
      <c r="X512" s="152"/>
      <c r="Y512" s="152"/>
      <c r="Z512" s="152"/>
      <c r="AA512" s="152"/>
      <c r="AB512" s="152"/>
      <c r="AC512" s="152"/>
      <c r="AD512" s="152"/>
      <c r="AE512" s="152"/>
      <c r="AF512" s="152"/>
      <c r="AG512" s="152"/>
      <c r="AH512" s="152"/>
      <c r="AI512" s="152"/>
      <c r="AJ512" s="152"/>
      <c r="AK512" s="152"/>
      <c r="AL512" s="152"/>
      <c r="AM512" s="152"/>
      <c r="AN512" s="152"/>
      <c r="AO512" s="152"/>
      <c r="AP512" s="152"/>
      <c r="AQ512" s="152"/>
      <c r="AR512" s="152"/>
      <c r="AS512" s="152"/>
      <c r="AT512" s="152"/>
      <c r="AU512" s="152"/>
      <c r="AV512" s="152"/>
      <c r="AW512" s="152"/>
      <c r="AX512" s="152"/>
      <c r="AY512" s="152"/>
      <c r="BC512" s="152"/>
      <c r="BF512" s="152"/>
      <c r="BG512" s="152"/>
      <c r="BS512" s="152"/>
      <c r="BT512" s="152"/>
      <c r="BU512" s="152"/>
      <c r="BV512" s="152"/>
      <c r="BW512" s="152"/>
      <c r="BX512" s="152"/>
    </row>
    <row r="513" spans="12:76" s="174" customFormat="1" ht="12.75">
      <c r="L513" s="152"/>
      <c r="M513" s="152"/>
      <c r="N513" s="152"/>
      <c r="O513" s="152"/>
      <c r="P513" s="178"/>
      <c r="Q513" s="152"/>
      <c r="R513" s="178"/>
      <c r="S513" s="152"/>
      <c r="T513" s="152"/>
      <c r="U513" s="152"/>
      <c r="V513" s="152"/>
      <c r="W513" s="152"/>
      <c r="X513" s="152"/>
      <c r="Y513" s="152"/>
      <c r="Z513" s="152"/>
      <c r="AA513" s="152"/>
      <c r="AB513" s="152"/>
      <c r="AC513" s="152"/>
      <c r="AD513" s="152"/>
      <c r="AE513" s="152"/>
      <c r="AF513" s="152"/>
      <c r="AG513" s="152"/>
      <c r="AH513" s="152"/>
      <c r="AI513" s="152"/>
      <c r="AJ513" s="152"/>
      <c r="AK513" s="152"/>
      <c r="AL513" s="152"/>
      <c r="AM513" s="152"/>
      <c r="AN513" s="152"/>
      <c r="AO513" s="152"/>
      <c r="AP513" s="152"/>
      <c r="AQ513" s="152"/>
      <c r="AR513" s="152"/>
      <c r="AS513" s="152"/>
      <c r="AT513" s="152"/>
      <c r="AU513" s="152"/>
      <c r="AV513" s="152"/>
      <c r="AW513" s="152"/>
      <c r="AX513" s="152"/>
      <c r="AY513" s="152"/>
      <c r="BC513" s="152"/>
      <c r="BF513" s="152"/>
      <c r="BG513" s="152"/>
      <c r="BS513" s="152"/>
      <c r="BT513" s="152"/>
      <c r="BU513" s="152"/>
      <c r="BV513" s="152"/>
      <c r="BW513" s="152"/>
      <c r="BX513" s="152"/>
    </row>
    <row r="514" spans="12:76" s="174" customFormat="1" ht="12.75">
      <c r="L514" s="152"/>
      <c r="M514" s="152"/>
      <c r="N514" s="152"/>
      <c r="O514" s="152"/>
      <c r="P514" s="178"/>
      <c r="Q514" s="152"/>
      <c r="R514" s="178"/>
      <c r="S514" s="152"/>
      <c r="T514" s="152"/>
      <c r="U514" s="152"/>
      <c r="V514" s="152"/>
      <c r="W514" s="152"/>
      <c r="X514" s="152"/>
      <c r="Y514" s="152"/>
      <c r="Z514" s="152"/>
      <c r="AA514" s="152"/>
      <c r="AB514" s="152"/>
      <c r="AC514" s="152"/>
      <c r="AD514" s="152"/>
      <c r="AE514" s="152"/>
      <c r="AF514" s="152"/>
      <c r="AG514" s="152"/>
      <c r="AH514" s="152"/>
      <c r="AI514" s="152"/>
      <c r="AJ514" s="152"/>
      <c r="AK514" s="152"/>
      <c r="AL514" s="152"/>
      <c r="AM514" s="152"/>
      <c r="AN514" s="152"/>
      <c r="AO514" s="152"/>
      <c r="AP514" s="152"/>
      <c r="AQ514" s="152"/>
      <c r="AR514" s="152"/>
      <c r="AS514" s="152"/>
      <c r="AT514" s="152"/>
      <c r="AU514" s="152"/>
      <c r="AV514" s="152"/>
      <c r="AW514" s="152"/>
      <c r="AX514" s="152"/>
      <c r="AY514" s="152"/>
      <c r="BC514" s="152"/>
      <c r="BF514" s="152"/>
      <c r="BG514" s="152"/>
      <c r="BS514" s="152"/>
      <c r="BT514" s="152"/>
      <c r="BU514" s="152"/>
      <c r="BV514" s="152"/>
      <c r="BW514" s="152"/>
      <c r="BX514" s="152"/>
    </row>
    <row r="515" spans="12:76" s="174" customFormat="1" ht="12.75">
      <c r="L515" s="152"/>
      <c r="M515" s="152"/>
      <c r="N515" s="152"/>
      <c r="O515" s="152"/>
      <c r="P515" s="178"/>
      <c r="Q515" s="152"/>
      <c r="R515" s="178"/>
      <c r="S515" s="152"/>
      <c r="T515" s="152"/>
      <c r="U515" s="152"/>
      <c r="V515" s="152"/>
      <c r="W515" s="152"/>
      <c r="X515" s="152"/>
      <c r="Y515" s="152"/>
      <c r="Z515" s="152"/>
      <c r="AA515" s="152"/>
      <c r="AB515" s="152"/>
      <c r="AC515" s="152"/>
      <c r="AD515" s="152"/>
      <c r="AE515" s="152"/>
      <c r="AF515" s="152"/>
      <c r="AG515" s="152"/>
      <c r="AH515" s="152"/>
      <c r="AI515" s="152"/>
      <c r="AJ515" s="152"/>
      <c r="AK515" s="152"/>
      <c r="AL515" s="152"/>
      <c r="AM515" s="152"/>
      <c r="AN515" s="152"/>
      <c r="AO515" s="152"/>
      <c r="AP515" s="152"/>
      <c r="AQ515" s="152"/>
      <c r="AR515" s="152"/>
      <c r="AS515" s="152"/>
      <c r="AT515" s="152"/>
      <c r="AU515" s="152"/>
      <c r="AV515" s="152"/>
      <c r="AW515" s="152"/>
      <c r="AX515" s="152"/>
      <c r="AY515" s="152"/>
      <c r="BC515" s="152"/>
      <c r="BF515" s="152"/>
      <c r="BG515" s="152"/>
      <c r="BS515" s="152"/>
      <c r="BT515" s="152"/>
      <c r="BU515" s="152"/>
      <c r="BV515" s="152"/>
      <c r="BW515" s="152"/>
      <c r="BX515" s="152"/>
    </row>
    <row r="516" spans="12:76" s="174" customFormat="1" ht="12.75">
      <c r="L516" s="152"/>
      <c r="M516" s="152"/>
      <c r="N516" s="152"/>
      <c r="O516" s="152"/>
      <c r="P516" s="178"/>
      <c r="Q516" s="152"/>
      <c r="R516" s="178"/>
      <c r="S516" s="152"/>
      <c r="T516" s="152"/>
      <c r="U516" s="152"/>
      <c r="V516" s="152"/>
      <c r="W516" s="152"/>
      <c r="X516" s="152"/>
      <c r="Y516" s="152"/>
      <c r="Z516" s="152"/>
      <c r="AA516" s="152"/>
      <c r="AB516" s="152"/>
      <c r="AC516" s="152"/>
      <c r="AD516" s="152"/>
      <c r="AE516" s="152"/>
      <c r="AF516" s="152"/>
      <c r="AG516" s="152"/>
      <c r="AH516" s="152"/>
      <c r="AI516" s="152"/>
      <c r="AJ516" s="152"/>
      <c r="AK516" s="152"/>
      <c r="AL516" s="152"/>
      <c r="AM516" s="152"/>
      <c r="AN516" s="152"/>
      <c r="AO516" s="152"/>
      <c r="AP516" s="152"/>
      <c r="AQ516" s="152"/>
      <c r="AR516" s="152"/>
      <c r="AS516" s="152"/>
      <c r="AT516" s="152"/>
      <c r="AU516" s="152"/>
      <c r="AV516" s="152"/>
      <c r="AW516" s="152"/>
      <c r="AX516" s="152"/>
      <c r="AY516" s="152"/>
      <c r="BC516" s="152"/>
      <c r="BF516" s="152"/>
      <c r="BG516" s="152"/>
      <c r="BS516" s="152"/>
      <c r="BT516" s="152"/>
      <c r="BU516" s="152"/>
      <c r="BV516" s="152"/>
      <c r="BW516" s="152"/>
      <c r="BX516" s="152"/>
    </row>
    <row r="517" spans="12:76" s="174" customFormat="1" ht="12.75">
      <c r="L517" s="152"/>
      <c r="M517" s="152"/>
      <c r="N517" s="152"/>
      <c r="O517" s="152"/>
      <c r="P517" s="178"/>
      <c r="Q517" s="152"/>
      <c r="R517" s="178"/>
      <c r="S517" s="152"/>
      <c r="T517" s="152"/>
      <c r="U517" s="152"/>
      <c r="V517" s="152"/>
      <c r="W517" s="152"/>
      <c r="X517" s="152"/>
      <c r="Y517" s="152"/>
      <c r="Z517" s="152"/>
      <c r="AA517" s="152"/>
      <c r="AB517" s="152"/>
      <c r="AC517" s="152"/>
      <c r="AD517" s="152"/>
      <c r="AE517" s="152"/>
      <c r="AF517" s="152"/>
      <c r="AG517" s="152"/>
      <c r="AH517" s="152"/>
      <c r="AI517" s="152"/>
      <c r="AJ517" s="152"/>
      <c r="AK517" s="152"/>
      <c r="AL517" s="152"/>
      <c r="AM517" s="152"/>
      <c r="AN517" s="152"/>
      <c r="AO517" s="152"/>
      <c r="AP517" s="152"/>
      <c r="AQ517" s="152"/>
      <c r="AR517" s="152"/>
      <c r="AS517" s="152"/>
      <c r="AT517" s="152"/>
      <c r="AU517" s="152"/>
      <c r="AV517" s="152"/>
      <c r="AW517" s="152"/>
      <c r="AX517" s="152"/>
      <c r="AY517" s="152"/>
      <c r="BC517" s="152"/>
      <c r="BF517" s="152"/>
      <c r="BG517" s="152"/>
      <c r="BS517" s="152"/>
      <c r="BT517" s="152"/>
      <c r="BU517" s="152"/>
      <c r="BV517" s="152"/>
      <c r="BW517" s="152"/>
      <c r="BX517" s="152"/>
    </row>
    <row r="518" spans="12:76" s="174" customFormat="1" ht="12.75">
      <c r="L518" s="152"/>
      <c r="M518" s="152"/>
      <c r="N518" s="152"/>
      <c r="O518" s="152"/>
      <c r="P518" s="178"/>
      <c r="Q518" s="152"/>
      <c r="R518" s="178"/>
      <c r="S518" s="152"/>
      <c r="T518" s="152"/>
      <c r="U518" s="152"/>
      <c r="V518" s="152"/>
      <c r="W518" s="152"/>
      <c r="X518" s="152"/>
      <c r="Y518" s="152"/>
      <c r="Z518" s="152"/>
      <c r="AA518" s="152"/>
      <c r="AB518" s="152"/>
      <c r="AC518" s="152"/>
      <c r="AD518" s="152"/>
      <c r="AE518" s="152"/>
      <c r="AF518" s="152"/>
      <c r="AG518" s="152"/>
      <c r="AH518" s="152"/>
      <c r="AI518" s="152"/>
      <c r="AJ518" s="152"/>
      <c r="AK518" s="152"/>
      <c r="AL518" s="152"/>
      <c r="AM518" s="152"/>
      <c r="AN518" s="152"/>
      <c r="AO518" s="152"/>
      <c r="AP518" s="152"/>
      <c r="AQ518" s="152"/>
      <c r="AR518" s="152"/>
      <c r="AS518" s="152"/>
      <c r="AT518" s="152"/>
      <c r="AU518" s="152"/>
      <c r="AV518" s="152"/>
      <c r="AW518" s="152"/>
      <c r="AX518" s="152"/>
      <c r="AY518" s="152"/>
      <c r="BC518" s="152"/>
      <c r="BF518" s="152"/>
      <c r="BG518" s="152"/>
      <c r="BS518" s="152"/>
      <c r="BT518" s="152"/>
      <c r="BU518" s="152"/>
      <c r="BV518" s="152"/>
      <c r="BW518" s="152"/>
      <c r="BX518" s="152"/>
    </row>
    <row r="519" spans="12:76" s="174" customFormat="1" ht="12.75">
      <c r="L519" s="152"/>
      <c r="M519" s="152"/>
      <c r="N519" s="152"/>
      <c r="O519" s="152"/>
      <c r="P519" s="178"/>
      <c r="Q519" s="152"/>
      <c r="R519" s="178"/>
      <c r="S519" s="152"/>
      <c r="T519" s="152"/>
      <c r="U519" s="152"/>
      <c r="V519" s="152"/>
      <c r="W519" s="152"/>
      <c r="X519" s="152"/>
      <c r="Y519" s="152"/>
      <c r="Z519" s="152"/>
      <c r="AA519" s="152"/>
      <c r="AB519" s="152"/>
      <c r="AC519" s="152"/>
      <c r="AD519" s="152"/>
      <c r="AE519" s="152"/>
      <c r="AF519" s="152"/>
      <c r="AG519" s="152"/>
      <c r="AH519" s="152"/>
      <c r="AI519" s="152"/>
      <c r="AJ519" s="152"/>
      <c r="AK519" s="152"/>
      <c r="AL519" s="152"/>
      <c r="AM519" s="152"/>
      <c r="AN519" s="152"/>
      <c r="AO519" s="152"/>
      <c r="AP519" s="152"/>
      <c r="AQ519" s="152"/>
      <c r="AR519" s="152"/>
      <c r="AS519" s="152"/>
      <c r="AT519" s="152"/>
      <c r="AU519" s="152"/>
      <c r="AV519" s="152"/>
      <c r="AW519" s="152"/>
      <c r="AX519" s="152"/>
      <c r="AY519" s="152"/>
      <c r="BC519" s="152"/>
      <c r="BF519" s="152"/>
      <c r="BG519" s="152"/>
      <c r="BS519" s="152"/>
      <c r="BT519" s="152"/>
      <c r="BU519" s="152"/>
      <c r="BV519" s="152"/>
      <c r="BW519" s="152"/>
      <c r="BX519" s="152"/>
    </row>
    <row r="520" spans="12:76" s="174" customFormat="1" ht="12.75">
      <c r="L520" s="152"/>
      <c r="M520" s="152"/>
      <c r="N520" s="152"/>
      <c r="O520" s="152"/>
      <c r="P520" s="178"/>
      <c r="Q520" s="152"/>
      <c r="R520" s="178"/>
      <c r="S520" s="152"/>
      <c r="T520" s="152"/>
      <c r="U520" s="152"/>
      <c r="V520" s="152"/>
      <c r="W520" s="152"/>
      <c r="X520" s="152"/>
      <c r="Y520" s="152"/>
      <c r="Z520" s="152"/>
      <c r="AA520" s="152"/>
      <c r="AB520" s="152"/>
      <c r="AC520" s="152"/>
      <c r="AD520" s="152"/>
      <c r="AE520" s="152"/>
      <c r="AF520" s="152"/>
      <c r="AG520" s="152"/>
      <c r="AH520" s="152"/>
      <c r="AI520" s="152"/>
      <c r="AJ520" s="152"/>
      <c r="AK520" s="152"/>
      <c r="AL520" s="152"/>
      <c r="AM520" s="152"/>
      <c r="AN520" s="152"/>
      <c r="AO520" s="152"/>
      <c r="AP520" s="152"/>
      <c r="AQ520" s="152"/>
      <c r="AR520" s="152"/>
      <c r="AS520" s="152"/>
      <c r="AT520" s="152"/>
      <c r="AU520" s="152"/>
      <c r="AV520" s="152"/>
      <c r="AW520" s="152"/>
      <c r="AX520" s="152"/>
      <c r="AY520" s="152"/>
      <c r="BC520" s="152"/>
      <c r="BF520" s="152"/>
      <c r="BG520" s="152"/>
      <c r="BS520" s="152"/>
      <c r="BT520" s="152"/>
      <c r="BU520" s="152"/>
      <c r="BV520" s="152"/>
      <c r="BW520" s="152"/>
      <c r="BX520" s="152"/>
    </row>
    <row r="521" spans="12:76" s="174" customFormat="1" ht="12.75">
      <c r="L521" s="152"/>
      <c r="M521" s="152"/>
      <c r="N521" s="152"/>
      <c r="O521" s="152"/>
      <c r="P521" s="178"/>
      <c r="Q521" s="152"/>
      <c r="R521" s="178"/>
      <c r="S521" s="152"/>
      <c r="T521" s="152"/>
      <c r="U521" s="152"/>
      <c r="V521" s="152"/>
      <c r="W521" s="152"/>
      <c r="X521" s="152"/>
      <c r="Y521" s="152"/>
      <c r="Z521" s="152"/>
      <c r="AA521" s="152"/>
      <c r="AB521" s="152"/>
      <c r="AC521" s="152"/>
      <c r="AD521" s="152"/>
      <c r="AE521" s="152"/>
      <c r="AF521" s="152"/>
      <c r="AG521" s="152"/>
      <c r="AH521" s="152"/>
      <c r="AI521" s="152"/>
      <c r="AJ521" s="152"/>
      <c r="AK521" s="152"/>
      <c r="AL521" s="152"/>
      <c r="AM521" s="152"/>
      <c r="AN521" s="152"/>
      <c r="AO521" s="152"/>
      <c r="AP521" s="152"/>
      <c r="AQ521" s="152"/>
      <c r="AR521" s="152"/>
      <c r="AS521" s="152"/>
      <c r="AT521" s="152"/>
      <c r="AU521" s="152"/>
      <c r="AV521" s="152"/>
      <c r="AW521" s="152"/>
      <c r="AX521" s="152"/>
      <c r="AY521" s="152"/>
      <c r="BC521" s="152"/>
      <c r="BF521" s="152"/>
      <c r="BG521" s="152"/>
      <c r="BS521" s="152"/>
      <c r="BT521" s="152"/>
      <c r="BU521" s="152"/>
      <c r="BV521" s="152"/>
      <c r="BW521" s="152"/>
      <c r="BX521" s="152"/>
    </row>
    <row r="522" spans="12:76" s="174" customFormat="1" ht="12.75">
      <c r="L522" s="152"/>
      <c r="M522" s="152"/>
      <c r="N522" s="152"/>
      <c r="O522" s="152"/>
      <c r="P522" s="178"/>
      <c r="Q522" s="152"/>
      <c r="R522" s="178"/>
      <c r="S522" s="152"/>
      <c r="T522" s="152"/>
      <c r="U522" s="152"/>
      <c r="V522" s="152"/>
      <c r="W522" s="152"/>
      <c r="X522" s="152"/>
      <c r="Y522" s="152"/>
      <c r="Z522" s="152"/>
      <c r="AA522" s="152"/>
      <c r="AB522" s="152"/>
      <c r="AC522" s="152"/>
      <c r="AD522" s="152"/>
      <c r="AE522" s="152"/>
      <c r="AF522" s="152"/>
      <c r="AG522" s="152"/>
      <c r="AH522" s="152"/>
      <c r="AI522" s="152"/>
      <c r="AJ522" s="152"/>
      <c r="AK522" s="152"/>
      <c r="AL522" s="152"/>
      <c r="AM522" s="152"/>
      <c r="AN522" s="152"/>
      <c r="AO522" s="152"/>
      <c r="AP522" s="152"/>
      <c r="AQ522" s="152"/>
      <c r="AR522" s="152"/>
      <c r="AS522" s="152"/>
      <c r="AT522" s="152"/>
      <c r="AU522" s="152"/>
      <c r="AV522" s="152"/>
      <c r="AW522" s="152"/>
      <c r="AX522" s="152"/>
      <c r="AY522" s="152"/>
      <c r="BC522" s="152"/>
      <c r="BF522" s="152"/>
      <c r="BG522" s="152"/>
      <c r="BS522" s="152"/>
      <c r="BT522" s="152"/>
      <c r="BU522" s="152"/>
      <c r="BV522" s="152"/>
      <c r="BW522" s="152"/>
      <c r="BX522" s="152"/>
    </row>
    <row r="523" spans="12:76" s="174" customFormat="1" ht="12.75">
      <c r="L523" s="152"/>
      <c r="M523" s="152"/>
      <c r="N523" s="152"/>
      <c r="O523" s="152"/>
      <c r="P523" s="178"/>
      <c r="Q523" s="152"/>
      <c r="R523" s="178"/>
      <c r="S523" s="152"/>
      <c r="T523" s="152"/>
      <c r="U523" s="152"/>
      <c r="V523" s="152"/>
      <c r="W523" s="152"/>
      <c r="X523" s="152"/>
      <c r="Y523" s="152"/>
      <c r="Z523" s="152"/>
      <c r="AA523" s="152"/>
      <c r="AB523" s="152"/>
      <c r="AC523" s="152"/>
      <c r="AD523" s="152"/>
      <c r="AE523" s="152"/>
      <c r="AF523" s="152"/>
      <c r="AG523" s="152"/>
      <c r="AH523" s="152"/>
      <c r="AI523" s="152"/>
      <c r="AJ523" s="152"/>
      <c r="AK523" s="152"/>
      <c r="AL523" s="152"/>
      <c r="AM523" s="152"/>
      <c r="AN523" s="152"/>
      <c r="AO523" s="152"/>
      <c r="AP523" s="152"/>
      <c r="AQ523" s="152"/>
      <c r="AR523" s="152"/>
      <c r="AS523" s="152"/>
      <c r="AT523" s="152"/>
      <c r="AU523" s="152"/>
      <c r="AV523" s="152"/>
      <c r="AW523" s="152"/>
      <c r="AX523" s="152"/>
      <c r="AY523" s="152"/>
      <c r="BC523" s="152"/>
      <c r="BF523" s="152"/>
      <c r="BG523" s="152"/>
      <c r="BS523" s="152"/>
      <c r="BT523" s="152"/>
      <c r="BU523" s="152"/>
      <c r="BV523" s="152"/>
      <c r="BW523" s="152"/>
      <c r="BX523" s="152"/>
    </row>
    <row r="524" spans="12:76" s="174" customFormat="1" ht="12.75">
      <c r="L524" s="152"/>
      <c r="M524" s="152"/>
      <c r="N524" s="152"/>
      <c r="O524" s="152"/>
      <c r="P524" s="178"/>
      <c r="Q524" s="152"/>
      <c r="R524" s="178"/>
      <c r="S524" s="152"/>
      <c r="T524" s="152"/>
      <c r="U524" s="152"/>
      <c r="V524" s="152"/>
      <c r="W524" s="152"/>
      <c r="X524" s="152"/>
      <c r="Y524" s="152"/>
      <c r="Z524" s="152"/>
      <c r="AA524" s="152"/>
      <c r="AB524" s="152"/>
      <c r="AC524" s="152"/>
      <c r="AD524" s="152"/>
      <c r="AE524" s="152"/>
      <c r="AF524" s="152"/>
      <c r="AG524" s="152"/>
      <c r="AH524" s="152"/>
      <c r="AI524" s="152"/>
      <c r="AJ524" s="152"/>
      <c r="AK524" s="152"/>
      <c r="AL524" s="152"/>
      <c r="AM524" s="152"/>
      <c r="AN524" s="152"/>
      <c r="AO524" s="152"/>
      <c r="AP524" s="152"/>
      <c r="AQ524" s="152"/>
      <c r="AR524" s="152"/>
      <c r="AS524" s="152"/>
      <c r="AT524" s="152"/>
      <c r="AU524" s="152"/>
      <c r="AV524" s="152"/>
      <c r="AW524" s="152"/>
      <c r="AX524" s="152"/>
      <c r="AY524" s="152"/>
      <c r="BC524" s="152"/>
      <c r="BF524" s="152"/>
      <c r="BG524" s="152"/>
      <c r="BS524" s="152"/>
      <c r="BT524" s="152"/>
      <c r="BU524" s="152"/>
      <c r="BV524" s="152"/>
      <c r="BW524" s="152"/>
      <c r="BX524" s="152"/>
    </row>
    <row r="525" spans="12:76" s="174" customFormat="1" ht="12.75">
      <c r="L525" s="152"/>
      <c r="M525" s="152"/>
      <c r="N525" s="152"/>
      <c r="O525" s="152"/>
      <c r="P525" s="178"/>
      <c r="Q525" s="152"/>
      <c r="R525" s="178"/>
      <c r="S525" s="152"/>
      <c r="T525" s="152"/>
      <c r="U525" s="152"/>
      <c r="V525" s="152"/>
      <c r="W525" s="152"/>
      <c r="X525" s="152"/>
      <c r="Y525" s="152"/>
      <c r="Z525" s="152"/>
      <c r="AA525" s="152"/>
      <c r="AB525" s="152"/>
      <c r="AC525" s="152"/>
      <c r="AD525" s="152"/>
      <c r="AE525" s="152"/>
      <c r="AF525" s="152"/>
      <c r="AG525" s="152"/>
      <c r="AH525" s="152"/>
      <c r="AI525" s="152"/>
      <c r="AJ525" s="152"/>
      <c r="AK525" s="152"/>
      <c r="AL525" s="152"/>
      <c r="AM525" s="152"/>
      <c r="AN525" s="152"/>
      <c r="AO525" s="152"/>
      <c r="AP525" s="152"/>
      <c r="AQ525" s="152"/>
      <c r="AR525" s="152"/>
      <c r="AS525" s="152"/>
      <c r="AT525" s="152"/>
      <c r="AU525" s="152"/>
      <c r="AV525" s="152"/>
      <c r="AW525" s="152"/>
      <c r="AX525" s="152"/>
      <c r="AY525" s="152"/>
      <c r="BC525" s="152"/>
      <c r="BF525" s="152"/>
      <c r="BG525" s="152"/>
      <c r="BS525" s="152"/>
      <c r="BT525" s="152"/>
      <c r="BU525" s="152"/>
      <c r="BV525" s="152"/>
      <c r="BW525" s="152"/>
      <c r="BX525" s="152"/>
    </row>
    <row r="526" spans="12:76" s="174" customFormat="1" ht="12.75">
      <c r="L526" s="152"/>
      <c r="M526" s="152"/>
      <c r="N526" s="152"/>
      <c r="O526" s="152"/>
      <c r="P526" s="178"/>
      <c r="Q526" s="152"/>
      <c r="R526" s="178"/>
      <c r="S526" s="152"/>
      <c r="T526" s="152"/>
      <c r="U526" s="152"/>
      <c r="V526" s="152"/>
      <c r="W526" s="152"/>
      <c r="X526" s="152"/>
      <c r="Y526" s="152"/>
      <c r="Z526" s="152"/>
      <c r="AA526" s="152"/>
      <c r="AB526" s="152"/>
      <c r="AC526" s="152"/>
      <c r="AD526" s="152"/>
      <c r="AE526" s="152"/>
      <c r="AF526" s="152"/>
      <c r="AG526" s="152"/>
      <c r="AH526" s="152"/>
      <c r="AI526" s="152"/>
      <c r="AJ526" s="152"/>
      <c r="AK526" s="152"/>
      <c r="AL526" s="152"/>
      <c r="AM526" s="152"/>
      <c r="AN526" s="152"/>
      <c r="AO526" s="152"/>
      <c r="AP526" s="152"/>
      <c r="AQ526" s="152"/>
      <c r="AR526" s="152"/>
      <c r="AS526" s="152"/>
      <c r="AT526" s="152"/>
      <c r="AU526" s="152"/>
      <c r="AV526" s="152"/>
      <c r="AW526" s="152"/>
      <c r="AX526" s="152"/>
      <c r="AY526" s="152"/>
      <c r="BC526" s="152"/>
      <c r="BF526" s="152"/>
      <c r="BG526" s="152"/>
      <c r="BS526" s="152"/>
      <c r="BT526" s="152"/>
      <c r="BU526" s="152"/>
      <c r="BV526" s="152"/>
      <c r="BW526" s="152"/>
      <c r="BX526" s="152"/>
    </row>
    <row r="527" spans="12:76" s="174" customFormat="1" ht="12.75">
      <c r="L527" s="152"/>
      <c r="M527" s="152"/>
      <c r="N527" s="152"/>
      <c r="O527" s="152"/>
      <c r="P527" s="178"/>
      <c r="Q527" s="152"/>
      <c r="R527" s="178"/>
      <c r="S527" s="152"/>
      <c r="T527" s="152"/>
      <c r="U527" s="152"/>
      <c r="V527" s="152"/>
      <c r="W527" s="152"/>
      <c r="X527" s="152"/>
      <c r="Y527" s="152"/>
      <c r="Z527" s="152"/>
      <c r="AA527" s="152"/>
      <c r="AB527" s="152"/>
      <c r="AC527" s="152"/>
      <c r="AD527" s="152"/>
      <c r="AE527" s="152"/>
      <c r="AF527" s="152"/>
      <c r="AG527" s="152"/>
      <c r="AH527" s="152"/>
      <c r="AI527" s="152"/>
      <c r="AJ527" s="152"/>
      <c r="AK527" s="152"/>
      <c r="AL527" s="152"/>
      <c r="AM527" s="152"/>
      <c r="AN527" s="152"/>
      <c r="AO527" s="152"/>
      <c r="AP527" s="152"/>
      <c r="AQ527" s="152"/>
      <c r="AR527" s="152"/>
      <c r="AS527" s="152"/>
      <c r="AT527" s="152"/>
      <c r="AU527" s="152"/>
      <c r="AV527" s="152"/>
      <c r="AW527" s="152"/>
      <c r="AX527" s="152"/>
      <c r="AY527" s="152"/>
      <c r="BC527" s="152"/>
      <c r="BF527" s="152"/>
      <c r="BG527" s="152"/>
      <c r="BS527" s="152"/>
      <c r="BT527" s="152"/>
      <c r="BU527" s="152"/>
      <c r="BV527" s="152"/>
      <c r="BW527" s="152"/>
      <c r="BX527" s="152"/>
    </row>
    <row r="528" spans="12:76" s="174" customFormat="1" ht="12.75">
      <c r="L528" s="152"/>
      <c r="M528" s="152"/>
      <c r="N528" s="152"/>
      <c r="O528" s="152"/>
      <c r="P528" s="178"/>
      <c r="Q528" s="152"/>
      <c r="R528" s="178"/>
      <c r="S528" s="152"/>
      <c r="T528" s="152"/>
      <c r="U528" s="152"/>
      <c r="V528" s="152"/>
      <c r="W528" s="152"/>
      <c r="X528" s="152"/>
      <c r="Y528" s="152"/>
      <c r="Z528" s="152"/>
      <c r="AA528" s="152"/>
      <c r="AB528" s="152"/>
      <c r="AC528" s="152"/>
      <c r="AD528" s="152"/>
      <c r="AE528" s="152"/>
      <c r="AF528" s="152"/>
      <c r="AG528" s="152"/>
      <c r="AH528" s="152"/>
      <c r="AI528" s="152"/>
      <c r="AJ528" s="152"/>
      <c r="AK528" s="152"/>
      <c r="AL528" s="152"/>
      <c r="AM528" s="152"/>
      <c r="AN528" s="152"/>
      <c r="AO528" s="152"/>
      <c r="AP528" s="152"/>
      <c r="AQ528" s="152"/>
      <c r="AR528" s="152"/>
      <c r="AS528" s="152"/>
      <c r="AT528" s="152"/>
      <c r="AU528" s="152"/>
      <c r="AV528" s="152"/>
      <c r="AW528" s="152"/>
      <c r="AX528" s="152"/>
      <c r="AY528" s="152"/>
      <c r="BC528" s="152"/>
      <c r="BF528" s="152"/>
      <c r="BG528" s="152"/>
      <c r="BS528" s="152"/>
      <c r="BT528" s="152"/>
      <c r="BU528" s="152"/>
      <c r="BV528" s="152"/>
      <c r="BW528" s="152"/>
      <c r="BX528" s="152"/>
    </row>
    <row r="529" spans="12:76" s="174" customFormat="1" ht="12.75">
      <c r="L529" s="152"/>
      <c r="M529" s="152"/>
      <c r="N529" s="152"/>
      <c r="O529" s="152"/>
      <c r="P529" s="178"/>
      <c r="Q529" s="152"/>
      <c r="R529" s="178"/>
      <c r="S529" s="152"/>
      <c r="T529" s="152"/>
      <c r="U529" s="152"/>
      <c r="V529" s="152"/>
      <c r="W529" s="152"/>
      <c r="X529" s="152"/>
      <c r="Y529" s="152"/>
      <c r="Z529" s="152"/>
      <c r="AA529" s="152"/>
      <c r="AB529" s="152"/>
      <c r="AC529" s="152"/>
      <c r="AD529" s="152"/>
      <c r="AE529" s="152"/>
      <c r="AF529" s="152"/>
      <c r="AG529" s="152"/>
      <c r="AH529" s="152"/>
      <c r="AI529" s="152"/>
      <c r="AJ529" s="152"/>
      <c r="AK529" s="152"/>
      <c r="AL529" s="152"/>
      <c r="AM529" s="152"/>
      <c r="AN529" s="152"/>
      <c r="AO529" s="152"/>
      <c r="AP529" s="152"/>
      <c r="AQ529" s="152"/>
      <c r="AR529" s="152"/>
      <c r="AS529" s="152"/>
      <c r="AT529" s="152"/>
      <c r="AU529" s="152"/>
      <c r="AV529" s="152"/>
      <c r="AW529" s="152"/>
      <c r="AX529" s="152"/>
      <c r="AY529" s="152"/>
      <c r="BC529" s="152"/>
      <c r="BF529" s="152"/>
      <c r="BG529" s="152"/>
      <c r="BS529" s="152"/>
      <c r="BT529" s="152"/>
      <c r="BU529" s="152"/>
      <c r="BV529" s="152"/>
      <c r="BW529" s="152"/>
      <c r="BX529" s="152"/>
    </row>
    <row r="530" spans="12:76" s="174" customFormat="1" ht="12.75">
      <c r="L530" s="152"/>
      <c r="M530" s="152"/>
      <c r="N530" s="152"/>
      <c r="O530" s="152"/>
      <c r="P530" s="178"/>
      <c r="Q530" s="152"/>
      <c r="R530" s="178"/>
      <c r="S530" s="152"/>
      <c r="T530" s="152"/>
      <c r="U530" s="152"/>
      <c r="V530" s="152"/>
      <c r="W530" s="152"/>
      <c r="X530" s="152"/>
      <c r="Y530" s="152"/>
      <c r="Z530" s="152"/>
      <c r="AA530" s="152"/>
      <c r="AB530" s="152"/>
      <c r="AC530" s="152"/>
      <c r="AD530" s="152"/>
      <c r="AE530" s="152"/>
      <c r="AF530" s="152"/>
      <c r="AG530" s="152"/>
      <c r="AH530" s="152"/>
      <c r="AI530" s="152"/>
      <c r="AJ530" s="152"/>
      <c r="AK530" s="152"/>
      <c r="AL530" s="152"/>
      <c r="AM530" s="152"/>
      <c r="AN530" s="152"/>
      <c r="AO530" s="152"/>
      <c r="AP530" s="152"/>
      <c r="AQ530" s="152"/>
      <c r="AR530" s="152"/>
      <c r="AS530" s="152"/>
      <c r="AT530" s="152"/>
      <c r="AU530" s="152"/>
      <c r="AV530" s="152"/>
      <c r="AW530" s="152"/>
      <c r="AX530" s="152"/>
      <c r="AY530" s="152"/>
      <c r="BC530" s="152"/>
      <c r="BF530" s="152"/>
      <c r="BG530" s="152"/>
      <c r="BS530" s="152"/>
      <c r="BT530" s="152"/>
      <c r="BU530" s="152"/>
      <c r="BV530" s="152"/>
      <c r="BW530" s="152"/>
      <c r="BX530" s="152"/>
    </row>
    <row r="531" spans="12:76" s="174" customFormat="1" ht="12.75">
      <c r="L531" s="152"/>
      <c r="M531" s="152"/>
      <c r="N531" s="152"/>
      <c r="O531" s="152"/>
      <c r="P531" s="178"/>
      <c r="Q531" s="152"/>
      <c r="R531" s="178"/>
      <c r="S531" s="152"/>
      <c r="T531" s="152"/>
      <c r="U531" s="152"/>
      <c r="V531" s="152"/>
      <c r="W531" s="152"/>
      <c r="X531" s="152"/>
      <c r="Y531" s="152"/>
      <c r="Z531" s="152"/>
      <c r="AA531" s="152"/>
      <c r="AB531" s="152"/>
      <c r="AC531" s="152"/>
      <c r="AD531" s="152"/>
      <c r="AE531" s="152"/>
      <c r="AF531" s="152"/>
      <c r="AG531" s="152"/>
      <c r="AH531" s="152"/>
      <c r="AI531" s="152"/>
      <c r="AJ531" s="152"/>
      <c r="AK531" s="152"/>
      <c r="AL531" s="152"/>
      <c r="AM531" s="152"/>
      <c r="AN531" s="152"/>
      <c r="AO531" s="152"/>
      <c r="AP531" s="152"/>
      <c r="AQ531" s="152"/>
      <c r="AR531" s="152"/>
      <c r="AS531" s="152"/>
      <c r="AT531" s="152"/>
      <c r="AU531" s="152"/>
      <c r="AV531" s="152"/>
      <c r="AW531" s="152"/>
      <c r="AX531" s="152"/>
      <c r="AY531" s="152"/>
      <c r="BC531" s="152"/>
      <c r="BF531" s="152"/>
      <c r="BG531" s="152"/>
      <c r="BS531" s="152"/>
      <c r="BT531" s="152"/>
      <c r="BU531" s="152"/>
      <c r="BV531" s="152"/>
      <c r="BW531" s="152"/>
      <c r="BX531" s="152"/>
    </row>
    <row r="532" spans="12:76" s="174" customFormat="1" ht="12.75">
      <c r="L532" s="152"/>
      <c r="M532" s="152"/>
      <c r="N532" s="152"/>
      <c r="O532" s="152"/>
      <c r="P532" s="178"/>
      <c r="Q532" s="152"/>
      <c r="R532" s="178"/>
      <c r="S532" s="152"/>
      <c r="T532" s="152"/>
      <c r="U532" s="152"/>
      <c r="V532" s="152"/>
      <c r="W532" s="152"/>
      <c r="X532" s="152"/>
      <c r="Y532" s="152"/>
      <c r="Z532" s="152"/>
      <c r="AA532" s="152"/>
      <c r="AB532" s="152"/>
      <c r="AC532" s="152"/>
      <c r="AD532" s="152"/>
      <c r="AE532" s="152"/>
      <c r="AF532" s="152"/>
      <c r="AG532" s="152"/>
      <c r="AH532" s="152"/>
      <c r="AI532" s="152"/>
      <c r="AJ532" s="152"/>
      <c r="AK532" s="152"/>
      <c r="AL532" s="152"/>
      <c r="AM532" s="152"/>
      <c r="AN532" s="152"/>
      <c r="AO532" s="152"/>
      <c r="AP532" s="152"/>
      <c r="AQ532" s="152"/>
      <c r="AR532" s="152"/>
      <c r="AS532" s="152"/>
      <c r="AT532" s="152"/>
      <c r="AU532" s="152"/>
      <c r="AV532" s="152"/>
      <c r="AW532" s="152"/>
      <c r="AX532" s="152"/>
      <c r="AY532" s="152"/>
      <c r="BC532" s="152"/>
      <c r="BF532" s="152"/>
      <c r="BG532" s="152"/>
      <c r="BS532" s="152"/>
      <c r="BT532" s="152"/>
      <c r="BU532" s="152"/>
      <c r="BV532" s="152"/>
      <c r="BW532" s="152"/>
      <c r="BX532" s="152"/>
    </row>
    <row r="533" spans="12:76" s="174" customFormat="1" ht="12.75">
      <c r="L533" s="152"/>
      <c r="M533" s="152"/>
      <c r="N533" s="152"/>
      <c r="O533" s="152"/>
      <c r="P533" s="178"/>
      <c r="Q533" s="152"/>
      <c r="R533" s="178"/>
      <c r="S533" s="152"/>
      <c r="T533" s="152"/>
      <c r="U533" s="152"/>
      <c r="V533" s="152"/>
      <c r="W533" s="152"/>
      <c r="X533" s="152"/>
      <c r="Y533" s="152"/>
      <c r="Z533" s="152"/>
      <c r="AA533" s="152"/>
      <c r="AB533" s="152"/>
      <c r="AC533" s="152"/>
      <c r="AD533" s="152"/>
      <c r="AE533" s="152"/>
      <c r="AF533" s="152"/>
      <c r="AG533" s="152"/>
      <c r="AH533" s="152"/>
      <c r="AI533" s="152"/>
      <c r="AJ533" s="152"/>
      <c r="AK533" s="152"/>
      <c r="AL533" s="152"/>
      <c r="AM533" s="152"/>
      <c r="AN533" s="152"/>
      <c r="AO533" s="152"/>
      <c r="AP533" s="152"/>
      <c r="AQ533" s="152"/>
      <c r="AR533" s="152"/>
      <c r="AS533" s="152"/>
      <c r="AT533" s="152"/>
      <c r="AU533" s="152"/>
      <c r="AV533" s="152"/>
      <c r="AW533" s="152"/>
      <c r="AX533" s="152"/>
      <c r="AY533" s="152"/>
      <c r="BC533" s="152"/>
      <c r="BF533" s="152"/>
      <c r="BG533" s="152"/>
      <c r="BS533" s="152"/>
      <c r="BT533" s="152"/>
      <c r="BU533" s="152"/>
      <c r="BV533" s="152"/>
      <c r="BW533" s="152"/>
      <c r="BX533" s="152"/>
    </row>
    <row r="534" spans="12:76" s="174" customFormat="1" ht="12.75">
      <c r="L534" s="152"/>
      <c r="M534" s="152"/>
      <c r="N534" s="152"/>
      <c r="O534" s="152"/>
      <c r="P534" s="178"/>
      <c r="Q534" s="152"/>
      <c r="R534" s="178"/>
      <c r="S534" s="152"/>
      <c r="T534" s="152"/>
      <c r="U534" s="152"/>
      <c r="V534" s="152"/>
      <c r="W534" s="152"/>
      <c r="X534" s="152"/>
      <c r="Y534" s="152"/>
      <c r="Z534" s="152"/>
      <c r="AA534" s="152"/>
      <c r="AB534" s="152"/>
      <c r="AC534" s="152"/>
      <c r="AD534" s="152"/>
      <c r="AE534" s="152"/>
      <c r="AF534" s="152"/>
      <c r="AG534" s="152"/>
      <c r="AH534" s="152"/>
      <c r="AI534" s="152"/>
      <c r="AJ534" s="152"/>
      <c r="AK534" s="152"/>
      <c r="AL534" s="152"/>
      <c r="AM534" s="152"/>
      <c r="AN534" s="152"/>
      <c r="AO534" s="152"/>
      <c r="AP534" s="152"/>
      <c r="AQ534" s="152"/>
      <c r="AR534" s="152"/>
      <c r="AS534" s="152"/>
      <c r="AT534" s="152"/>
      <c r="AU534" s="152"/>
      <c r="AV534" s="152"/>
      <c r="AW534" s="152"/>
      <c r="AX534" s="152"/>
      <c r="AY534" s="152"/>
      <c r="BC534" s="152"/>
      <c r="BF534" s="152"/>
      <c r="BG534" s="152"/>
      <c r="BS534" s="152"/>
      <c r="BT534" s="152"/>
      <c r="BU534" s="152"/>
      <c r="BV534" s="152"/>
      <c r="BW534" s="152"/>
      <c r="BX534" s="152"/>
    </row>
    <row r="535" spans="12:76" s="174" customFormat="1" ht="12.75">
      <c r="L535" s="152"/>
      <c r="M535" s="152"/>
      <c r="N535" s="152"/>
      <c r="O535" s="152"/>
      <c r="P535" s="178"/>
      <c r="Q535" s="152"/>
      <c r="R535" s="178"/>
      <c r="S535" s="152"/>
      <c r="T535" s="152"/>
      <c r="U535" s="152"/>
      <c r="V535" s="152"/>
      <c r="W535" s="152"/>
      <c r="X535" s="152"/>
      <c r="Y535" s="152"/>
      <c r="Z535" s="152"/>
      <c r="AA535" s="152"/>
      <c r="AB535" s="152"/>
      <c r="AC535" s="152"/>
      <c r="AD535" s="152"/>
      <c r="AE535" s="152"/>
      <c r="AF535" s="152"/>
      <c r="AG535" s="152"/>
      <c r="AH535" s="152"/>
      <c r="AI535" s="152"/>
      <c r="AJ535" s="152"/>
      <c r="AK535" s="152"/>
      <c r="AL535" s="152"/>
      <c r="AM535" s="152"/>
      <c r="AN535" s="152"/>
      <c r="AO535" s="152"/>
      <c r="AP535" s="152"/>
      <c r="AQ535" s="152"/>
      <c r="AR535" s="152"/>
      <c r="AS535" s="152"/>
      <c r="AT535" s="152"/>
      <c r="AU535" s="152"/>
      <c r="AV535" s="152"/>
      <c r="AW535" s="152"/>
      <c r="AX535" s="152"/>
      <c r="AY535" s="152"/>
      <c r="BC535" s="152"/>
      <c r="BF535" s="152"/>
      <c r="BG535" s="152"/>
      <c r="BS535" s="152"/>
      <c r="BT535" s="152"/>
      <c r="BU535" s="152"/>
      <c r="BV535" s="152"/>
      <c r="BW535" s="152"/>
      <c r="BX535" s="152"/>
    </row>
    <row r="536" spans="12:76" s="174" customFormat="1" ht="12.75">
      <c r="L536" s="152"/>
      <c r="M536" s="152"/>
      <c r="N536" s="152"/>
      <c r="O536" s="152"/>
      <c r="P536" s="178"/>
      <c r="Q536" s="152"/>
      <c r="R536" s="178"/>
      <c r="S536" s="152"/>
      <c r="T536" s="152"/>
      <c r="U536" s="152"/>
      <c r="V536" s="152"/>
      <c r="W536" s="152"/>
      <c r="X536" s="152"/>
      <c r="Y536" s="152"/>
      <c r="Z536" s="152"/>
      <c r="AA536" s="152"/>
      <c r="AB536" s="152"/>
      <c r="AC536" s="152"/>
      <c r="AD536" s="152"/>
      <c r="AE536" s="152"/>
      <c r="AF536" s="152"/>
      <c r="AG536" s="152"/>
      <c r="AH536" s="152"/>
      <c r="AI536" s="152"/>
      <c r="AJ536" s="152"/>
      <c r="AK536" s="152"/>
      <c r="AL536" s="152"/>
      <c r="AM536" s="152"/>
      <c r="AN536" s="152"/>
      <c r="AO536" s="152"/>
      <c r="AP536" s="152"/>
      <c r="AQ536" s="152"/>
      <c r="AR536" s="152"/>
      <c r="AS536" s="152"/>
      <c r="AT536" s="152"/>
      <c r="AU536" s="152"/>
      <c r="AV536" s="152"/>
      <c r="AW536" s="152"/>
      <c r="AX536" s="152"/>
      <c r="AY536" s="152"/>
      <c r="BC536" s="152"/>
      <c r="BF536" s="152"/>
      <c r="BG536" s="152"/>
      <c r="BS536" s="152"/>
      <c r="BT536" s="152"/>
      <c r="BU536" s="152"/>
      <c r="BV536" s="152"/>
      <c r="BW536" s="152"/>
      <c r="BX536" s="152"/>
    </row>
    <row r="537" spans="12:76" s="174" customFormat="1" ht="12.75">
      <c r="L537" s="152"/>
      <c r="M537" s="152"/>
      <c r="N537" s="152"/>
      <c r="O537" s="152"/>
      <c r="P537" s="178"/>
      <c r="Q537" s="152"/>
      <c r="R537" s="178"/>
      <c r="S537" s="152"/>
      <c r="T537" s="152"/>
      <c r="U537" s="152"/>
      <c r="V537" s="152"/>
      <c r="W537" s="152"/>
      <c r="X537" s="152"/>
      <c r="Y537" s="152"/>
      <c r="Z537" s="152"/>
      <c r="AA537" s="152"/>
      <c r="AB537" s="152"/>
      <c r="AC537" s="152"/>
      <c r="AD537" s="152"/>
      <c r="AE537" s="152"/>
      <c r="AF537" s="152"/>
      <c r="AG537" s="152"/>
      <c r="AH537" s="152"/>
      <c r="AI537" s="152"/>
      <c r="AJ537" s="152"/>
      <c r="AK537" s="152"/>
      <c r="AL537" s="152"/>
      <c r="AM537" s="152"/>
      <c r="AN537" s="152"/>
      <c r="AO537" s="152"/>
      <c r="AP537" s="152"/>
      <c r="AQ537" s="152"/>
      <c r="AR537" s="152"/>
      <c r="AS537" s="152"/>
      <c r="AT537" s="152"/>
      <c r="AU537" s="152"/>
      <c r="AV537" s="152"/>
      <c r="AW537" s="152"/>
      <c r="AX537" s="152"/>
      <c r="AY537" s="152"/>
      <c r="BC537" s="152"/>
      <c r="BF537" s="152"/>
      <c r="BG537" s="152"/>
      <c r="BS537" s="152"/>
      <c r="BT537" s="152"/>
      <c r="BU537" s="152"/>
      <c r="BV537" s="152"/>
      <c r="BW537" s="152"/>
      <c r="BX537" s="152"/>
    </row>
    <row r="538" spans="12:76" s="174" customFormat="1" ht="12.75">
      <c r="L538" s="152"/>
      <c r="M538" s="152"/>
      <c r="N538" s="152"/>
      <c r="O538" s="152"/>
      <c r="P538" s="178"/>
      <c r="Q538" s="152"/>
      <c r="R538" s="178"/>
      <c r="S538" s="152"/>
      <c r="T538" s="152"/>
      <c r="U538" s="152"/>
      <c r="V538" s="152"/>
      <c r="W538" s="152"/>
      <c r="X538" s="152"/>
      <c r="Y538" s="152"/>
      <c r="Z538" s="152"/>
      <c r="AA538" s="152"/>
      <c r="AB538" s="152"/>
      <c r="AC538" s="152"/>
      <c r="AD538" s="152"/>
      <c r="AE538" s="152"/>
      <c r="AF538" s="152"/>
      <c r="AG538" s="152"/>
      <c r="AH538" s="152"/>
      <c r="AI538" s="152"/>
      <c r="AJ538" s="152"/>
      <c r="AK538" s="152"/>
      <c r="AL538" s="152"/>
      <c r="AM538" s="152"/>
      <c r="AN538" s="152"/>
      <c r="AO538" s="152"/>
      <c r="AP538" s="152"/>
      <c r="AQ538" s="152"/>
      <c r="AR538" s="152"/>
      <c r="AS538" s="152"/>
      <c r="AT538" s="152"/>
      <c r="AU538" s="152"/>
      <c r="AV538" s="152"/>
      <c r="AW538" s="152"/>
      <c r="AX538" s="152"/>
      <c r="AY538" s="152"/>
      <c r="BC538" s="152"/>
      <c r="BF538" s="152"/>
      <c r="BG538" s="152"/>
      <c r="BS538" s="152"/>
      <c r="BT538" s="152"/>
      <c r="BU538" s="152"/>
      <c r="BV538" s="152"/>
      <c r="BW538" s="152"/>
      <c r="BX538" s="152"/>
    </row>
    <row r="539" spans="12:76" s="174" customFormat="1" ht="12.75">
      <c r="L539" s="152"/>
      <c r="M539" s="152"/>
      <c r="N539" s="152"/>
      <c r="O539" s="152"/>
      <c r="P539" s="178"/>
      <c r="Q539" s="152"/>
      <c r="R539" s="178"/>
      <c r="S539" s="152"/>
      <c r="T539" s="152"/>
      <c r="U539" s="152"/>
      <c r="V539" s="152"/>
      <c r="W539" s="152"/>
      <c r="X539" s="152"/>
      <c r="Y539" s="152"/>
      <c r="Z539" s="152"/>
      <c r="AA539" s="152"/>
      <c r="AB539" s="152"/>
      <c r="AC539" s="152"/>
      <c r="AD539" s="152"/>
      <c r="AE539" s="152"/>
      <c r="AF539" s="152"/>
      <c r="AG539" s="152"/>
      <c r="AH539" s="152"/>
      <c r="AI539" s="152"/>
      <c r="AJ539" s="152"/>
      <c r="AK539" s="152"/>
      <c r="AL539" s="152"/>
      <c r="AM539" s="152"/>
      <c r="AN539" s="152"/>
      <c r="AO539" s="152"/>
      <c r="AP539" s="152"/>
      <c r="AQ539" s="152"/>
      <c r="AR539" s="152"/>
      <c r="AS539" s="152"/>
      <c r="AT539" s="152"/>
      <c r="AU539" s="152"/>
      <c r="AV539" s="152"/>
      <c r="AW539" s="152"/>
      <c r="AX539" s="152"/>
      <c r="AY539" s="152"/>
      <c r="BC539" s="152"/>
      <c r="BF539" s="152"/>
      <c r="BG539" s="152"/>
      <c r="BS539" s="152"/>
      <c r="BT539" s="152"/>
      <c r="BU539" s="152"/>
      <c r="BV539" s="152"/>
      <c r="BW539" s="152"/>
      <c r="BX539" s="152"/>
    </row>
    <row r="540" spans="12:76" s="174" customFormat="1" ht="12.75">
      <c r="L540" s="152"/>
      <c r="M540" s="152"/>
      <c r="N540" s="152"/>
      <c r="O540" s="152"/>
      <c r="P540" s="178"/>
      <c r="Q540" s="152"/>
      <c r="R540" s="178"/>
      <c r="S540" s="152"/>
      <c r="T540" s="152"/>
      <c r="U540" s="152"/>
      <c r="V540" s="152"/>
      <c r="W540" s="152"/>
      <c r="X540" s="152"/>
      <c r="Y540" s="152"/>
      <c r="Z540" s="152"/>
      <c r="AA540" s="152"/>
      <c r="AB540" s="152"/>
      <c r="AC540" s="152"/>
      <c r="AD540" s="152"/>
      <c r="AE540" s="152"/>
      <c r="AF540" s="152"/>
      <c r="AG540" s="152"/>
      <c r="AH540" s="152"/>
      <c r="AI540" s="152"/>
      <c r="AJ540" s="152"/>
      <c r="AK540" s="152"/>
      <c r="AL540" s="152"/>
      <c r="AM540" s="152"/>
      <c r="AN540" s="152"/>
      <c r="AO540" s="152"/>
      <c r="AP540" s="152"/>
      <c r="AQ540" s="152"/>
      <c r="AR540" s="152"/>
      <c r="AS540" s="152"/>
      <c r="AT540" s="152"/>
      <c r="AU540" s="152"/>
      <c r="AV540" s="152"/>
      <c r="AW540" s="152"/>
      <c r="AX540" s="152"/>
      <c r="AY540" s="152"/>
      <c r="BC540" s="152"/>
      <c r="BF540" s="152"/>
      <c r="BG540" s="152"/>
      <c r="BS540" s="152"/>
      <c r="BT540" s="152"/>
      <c r="BU540" s="152"/>
      <c r="BV540" s="152"/>
      <c r="BW540" s="152"/>
      <c r="BX540" s="152"/>
    </row>
    <row r="541" spans="12:76" s="174" customFormat="1" ht="12.75">
      <c r="L541" s="152"/>
      <c r="M541" s="152"/>
      <c r="N541" s="152"/>
      <c r="O541" s="152"/>
      <c r="P541" s="178"/>
      <c r="Q541" s="152"/>
      <c r="R541" s="178"/>
      <c r="S541" s="152"/>
      <c r="T541" s="152"/>
      <c r="U541" s="152"/>
      <c r="V541" s="152"/>
      <c r="W541" s="152"/>
      <c r="X541" s="152"/>
      <c r="Y541" s="152"/>
      <c r="Z541" s="152"/>
      <c r="AA541" s="152"/>
      <c r="AB541" s="152"/>
      <c r="AC541" s="152"/>
      <c r="AD541" s="152"/>
      <c r="AE541" s="152"/>
      <c r="AF541" s="152"/>
      <c r="AG541" s="152"/>
      <c r="AH541" s="152"/>
      <c r="AI541" s="152"/>
      <c r="AJ541" s="152"/>
      <c r="AK541" s="152"/>
      <c r="AL541" s="152"/>
      <c r="AM541" s="152"/>
      <c r="AN541" s="152"/>
      <c r="AO541" s="152"/>
      <c r="AP541" s="152"/>
      <c r="AQ541" s="152"/>
      <c r="AR541" s="152"/>
      <c r="AS541" s="152"/>
      <c r="AT541" s="152"/>
      <c r="AU541" s="152"/>
      <c r="AV541" s="152"/>
      <c r="AW541" s="152"/>
      <c r="AX541" s="152"/>
      <c r="AY541" s="152"/>
      <c r="BC541" s="152"/>
      <c r="BF541" s="152"/>
      <c r="BG541" s="152"/>
      <c r="BS541" s="152"/>
      <c r="BT541" s="152"/>
      <c r="BU541" s="152"/>
      <c r="BV541" s="152"/>
      <c r="BW541" s="152"/>
      <c r="BX541" s="152"/>
    </row>
    <row r="542" spans="12:76" s="174" customFormat="1" ht="12.75">
      <c r="L542" s="152"/>
      <c r="M542" s="152"/>
      <c r="N542" s="152"/>
      <c r="O542" s="152"/>
      <c r="P542" s="178"/>
      <c r="Q542" s="152"/>
      <c r="R542" s="178"/>
      <c r="S542" s="152"/>
      <c r="T542" s="152"/>
      <c r="U542" s="152"/>
      <c r="V542" s="152"/>
      <c r="W542" s="152"/>
      <c r="X542" s="152"/>
      <c r="Y542" s="152"/>
      <c r="Z542" s="152"/>
      <c r="AA542" s="152"/>
      <c r="AB542" s="152"/>
      <c r="AC542" s="152"/>
      <c r="AD542" s="152"/>
      <c r="AE542" s="152"/>
      <c r="AF542" s="152"/>
      <c r="AG542" s="152"/>
      <c r="AH542" s="152"/>
      <c r="AI542" s="152"/>
      <c r="AJ542" s="152"/>
      <c r="AK542" s="152"/>
      <c r="AL542" s="152"/>
      <c r="AM542" s="152"/>
      <c r="AN542" s="152"/>
      <c r="AO542" s="152"/>
      <c r="AP542" s="152"/>
      <c r="AQ542" s="152"/>
      <c r="AR542" s="152"/>
      <c r="AS542" s="152"/>
      <c r="AT542" s="152"/>
      <c r="AU542" s="152"/>
      <c r="AV542" s="152"/>
      <c r="AW542" s="152"/>
      <c r="AX542" s="152"/>
      <c r="AY542" s="152"/>
      <c r="BC542" s="152"/>
      <c r="BF542" s="152"/>
      <c r="BG542" s="152"/>
      <c r="BS542" s="152"/>
      <c r="BT542" s="152"/>
      <c r="BU542" s="152"/>
      <c r="BV542" s="152"/>
      <c r="BW542" s="152"/>
      <c r="BX542" s="152"/>
    </row>
    <row r="543" spans="12:76" s="174" customFormat="1" ht="12.75">
      <c r="L543" s="152"/>
      <c r="M543" s="152"/>
      <c r="N543" s="152"/>
      <c r="O543" s="152"/>
      <c r="P543" s="178"/>
      <c r="Q543" s="152"/>
      <c r="R543" s="178"/>
      <c r="S543" s="152"/>
      <c r="T543" s="152"/>
      <c r="U543" s="152"/>
      <c r="V543" s="152"/>
      <c r="W543" s="152"/>
      <c r="X543" s="152"/>
      <c r="Y543" s="152"/>
      <c r="Z543" s="152"/>
      <c r="AA543" s="152"/>
      <c r="AB543" s="152"/>
      <c r="AC543" s="152"/>
      <c r="AD543" s="152"/>
      <c r="AE543" s="152"/>
      <c r="AF543" s="152"/>
      <c r="AG543" s="152"/>
      <c r="AH543" s="152"/>
      <c r="AI543" s="152"/>
      <c r="AJ543" s="152"/>
      <c r="AK543" s="152"/>
      <c r="AL543" s="152"/>
      <c r="AM543" s="152"/>
      <c r="AN543" s="152"/>
      <c r="AO543" s="152"/>
      <c r="AP543" s="152"/>
      <c r="AQ543" s="152"/>
      <c r="AR543" s="152"/>
      <c r="AS543" s="152"/>
      <c r="AT543" s="152"/>
      <c r="AU543" s="152"/>
      <c r="AV543" s="152"/>
      <c r="AW543" s="152"/>
      <c r="AX543" s="152"/>
      <c r="AY543" s="152"/>
      <c r="BC543" s="152"/>
      <c r="BF543" s="152"/>
      <c r="BG543" s="152"/>
      <c r="BS543" s="152"/>
      <c r="BT543" s="152"/>
      <c r="BU543" s="152"/>
      <c r="BV543" s="152"/>
      <c r="BW543" s="152"/>
      <c r="BX543" s="152"/>
    </row>
    <row r="544" spans="12:76" s="174" customFormat="1" ht="12.75">
      <c r="L544" s="152"/>
      <c r="M544" s="152"/>
      <c r="N544" s="152"/>
      <c r="O544" s="152"/>
      <c r="P544" s="178"/>
      <c r="Q544" s="152"/>
      <c r="R544" s="178"/>
      <c r="S544" s="152"/>
      <c r="T544" s="152"/>
      <c r="U544" s="152"/>
      <c r="V544" s="152"/>
      <c r="W544" s="152"/>
      <c r="X544" s="152"/>
      <c r="Y544" s="152"/>
      <c r="Z544" s="152"/>
      <c r="AA544" s="152"/>
      <c r="AB544" s="152"/>
      <c r="AC544" s="152"/>
      <c r="AD544" s="152"/>
      <c r="AE544" s="152"/>
      <c r="AF544" s="152"/>
      <c r="AG544" s="152"/>
      <c r="AH544" s="152"/>
      <c r="AI544" s="152"/>
      <c r="AJ544" s="152"/>
      <c r="AK544" s="152"/>
      <c r="AL544" s="152"/>
      <c r="AM544" s="152"/>
      <c r="AN544" s="152"/>
      <c r="AO544" s="152"/>
      <c r="AP544" s="152"/>
      <c r="AQ544" s="152"/>
      <c r="AR544" s="152"/>
      <c r="AS544" s="152"/>
      <c r="AT544" s="152"/>
      <c r="AU544" s="152"/>
      <c r="AV544" s="152"/>
      <c r="AW544" s="152"/>
      <c r="AX544" s="152"/>
      <c r="AY544" s="152"/>
      <c r="BC544" s="152"/>
      <c r="BF544" s="152"/>
      <c r="BG544" s="152"/>
      <c r="BS544" s="152"/>
      <c r="BT544" s="152"/>
      <c r="BU544" s="152"/>
      <c r="BV544" s="152"/>
      <c r="BW544" s="152"/>
      <c r="BX544" s="152"/>
    </row>
    <row r="545" spans="12:76" s="174" customFormat="1" ht="12.75">
      <c r="L545" s="152"/>
      <c r="M545" s="152"/>
      <c r="N545" s="152"/>
      <c r="O545" s="152"/>
      <c r="P545" s="178"/>
      <c r="Q545" s="152"/>
      <c r="R545" s="178"/>
      <c r="S545" s="152"/>
      <c r="T545" s="152"/>
      <c r="U545" s="152"/>
      <c r="V545" s="152"/>
      <c r="W545" s="152"/>
      <c r="X545" s="152"/>
      <c r="Y545" s="152"/>
      <c r="Z545" s="152"/>
      <c r="AA545" s="152"/>
      <c r="AB545" s="152"/>
      <c r="AC545" s="152"/>
      <c r="AD545" s="152"/>
      <c r="AE545" s="152"/>
      <c r="AF545" s="152"/>
      <c r="AG545" s="152"/>
      <c r="AH545" s="152"/>
      <c r="AI545" s="152"/>
      <c r="AJ545" s="152"/>
      <c r="AK545" s="152"/>
      <c r="AL545" s="152"/>
      <c r="AM545" s="152"/>
      <c r="AN545" s="152"/>
      <c r="AO545" s="152"/>
      <c r="AP545" s="152"/>
      <c r="AQ545" s="152"/>
      <c r="AR545" s="152"/>
      <c r="AS545" s="152"/>
      <c r="AT545" s="152"/>
      <c r="AU545" s="152"/>
      <c r="AV545" s="152"/>
      <c r="AW545" s="152"/>
      <c r="AX545" s="152"/>
      <c r="AY545" s="152"/>
      <c r="BC545" s="152"/>
      <c r="BF545" s="152"/>
      <c r="BG545" s="152"/>
      <c r="BS545" s="152"/>
      <c r="BT545" s="152"/>
      <c r="BU545" s="152"/>
      <c r="BV545" s="152"/>
      <c r="BW545" s="152"/>
      <c r="BX545" s="152"/>
    </row>
    <row r="546" spans="12:76" s="174" customFormat="1" ht="12.75">
      <c r="L546" s="152"/>
      <c r="M546" s="152"/>
      <c r="N546" s="152"/>
      <c r="O546" s="152"/>
      <c r="P546" s="178"/>
      <c r="Q546" s="152"/>
      <c r="R546" s="178"/>
      <c r="S546" s="152"/>
      <c r="T546" s="152"/>
      <c r="U546" s="152"/>
      <c r="V546" s="152"/>
      <c r="W546" s="152"/>
      <c r="X546" s="152"/>
      <c r="Y546" s="152"/>
      <c r="Z546" s="152"/>
      <c r="AA546" s="152"/>
      <c r="AB546" s="152"/>
      <c r="AC546" s="152"/>
      <c r="AD546" s="152"/>
      <c r="AE546" s="152"/>
      <c r="AF546" s="152"/>
      <c r="AG546" s="152"/>
      <c r="AH546" s="152"/>
      <c r="AI546" s="152"/>
      <c r="AJ546" s="152"/>
      <c r="AK546" s="152"/>
      <c r="AL546" s="152"/>
      <c r="AM546" s="152"/>
      <c r="AN546" s="152"/>
      <c r="AO546" s="152"/>
      <c r="AP546" s="152"/>
      <c r="AQ546" s="152"/>
      <c r="AR546" s="152"/>
      <c r="AS546" s="152"/>
      <c r="AT546" s="152"/>
      <c r="AU546" s="152"/>
      <c r="AV546" s="152"/>
      <c r="AW546" s="152"/>
      <c r="AX546" s="152"/>
      <c r="AY546" s="152"/>
      <c r="BC546" s="152"/>
      <c r="BF546" s="152"/>
      <c r="BG546" s="152"/>
      <c r="BS546" s="152"/>
      <c r="BT546" s="152"/>
      <c r="BU546" s="152"/>
      <c r="BV546" s="152"/>
      <c r="BW546" s="152"/>
      <c r="BX546" s="152"/>
    </row>
    <row r="547" spans="12:76" s="174" customFormat="1" ht="12.75">
      <c r="L547" s="152"/>
      <c r="M547" s="152"/>
      <c r="N547" s="152"/>
      <c r="O547" s="152"/>
      <c r="P547" s="178"/>
      <c r="Q547" s="152"/>
      <c r="R547" s="178"/>
      <c r="S547" s="152"/>
      <c r="T547" s="152"/>
      <c r="U547" s="152"/>
      <c r="V547" s="152"/>
      <c r="W547" s="152"/>
      <c r="X547" s="152"/>
      <c r="Y547" s="152"/>
      <c r="Z547" s="152"/>
      <c r="AA547" s="152"/>
      <c r="AB547" s="152"/>
      <c r="AC547" s="152"/>
      <c r="AD547" s="152"/>
      <c r="AE547" s="152"/>
      <c r="AF547" s="152"/>
      <c r="AG547" s="152"/>
      <c r="AH547" s="152"/>
      <c r="AI547" s="152"/>
      <c r="AJ547" s="152"/>
      <c r="AK547" s="152"/>
      <c r="AL547" s="152"/>
      <c r="AM547" s="152"/>
      <c r="AN547" s="152"/>
      <c r="AO547" s="152"/>
      <c r="AP547" s="152"/>
      <c r="AQ547" s="152"/>
      <c r="AR547" s="152"/>
      <c r="AS547" s="152"/>
      <c r="AT547" s="152"/>
      <c r="AU547" s="152"/>
      <c r="AV547" s="152"/>
      <c r="AW547" s="152"/>
      <c r="AX547" s="152"/>
      <c r="AY547" s="152"/>
      <c r="BC547" s="152"/>
      <c r="BF547" s="152"/>
      <c r="BG547" s="152"/>
      <c r="BS547" s="152"/>
      <c r="BT547" s="152"/>
      <c r="BU547" s="152"/>
      <c r="BV547" s="152"/>
      <c r="BW547" s="152"/>
      <c r="BX547" s="152"/>
    </row>
    <row r="548" spans="12:76" s="174" customFormat="1" ht="12.75">
      <c r="L548" s="152"/>
      <c r="M548" s="152"/>
      <c r="N548" s="152"/>
      <c r="O548" s="152"/>
      <c r="P548" s="178"/>
      <c r="Q548" s="152"/>
      <c r="R548" s="178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/>
      <c r="AC548" s="152"/>
      <c r="AD548" s="152"/>
      <c r="AE548" s="152"/>
      <c r="AF548" s="152"/>
      <c r="AG548" s="152"/>
      <c r="AH548" s="152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152"/>
      <c r="AT548" s="152"/>
      <c r="AU548" s="152"/>
      <c r="AV548" s="152"/>
      <c r="AW548" s="152"/>
      <c r="AX548" s="152"/>
      <c r="AY548" s="152"/>
      <c r="BC548" s="152"/>
      <c r="BF548" s="152"/>
      <c r="BG548" s="152"/>
      <c r="BS548" s="152"/>
      <c r="BT548" s="152"/>
      <c r="BU548" s="152"/>
      <c r="BV548" s="152"/>
      <c r="BW548" s="152"/>
      <c r="BX548" s="152"/>
    </row>
    <row r="549" spans="12:76" s="174" customFormat="1" ht="12.75">
      <c r="L549" s="152"/>
      <c r="M549" s="152"/>
      <c r="N549" s="152"/>
      <c r="O549" s="152"/>
      <c r="P549" s="178"/>
      <c r="Q549" s="152"/>
      <c r="R549" s="178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/>
      <c r="AC549" s="152"/>
      <c r="AD549" s="152"/>
      <c r="AE549" s="152"/>
      <c r="AF549" s="152"/>
      <c r="AG549" s="152"/>
      <c r="AH549" s="152"/>
      <c r="AI549" s="152"/>
      <c r="AJ549" s="152"/>
      <c r="AK549" s="152"/>
      <c r="AL549" s="152"/>
      <c r="AM549" s="152"/>
      <c r="AN549" s="152"/>
      <c r="AO549" s="152"/>
      <c r="AP549" s="152"/>
      <c r="AQ549" s="152"/>
      <c r="AR549" s="152"/>
      <c r="AS549" s="152"/>
      <c r="AT549" s="152"/>
      <c r="AU549" s="152"/>
      <c r="AV549" s="152"/>
      <c r="AW549" s="152"/>
      <c r="AX549" s="152"/>
      <c r="AY549" s="152"/>
      <c r="BC549" s="152"/>
      <c r="BF549" s="152"/>
      <c r="BG549" s="152"/>
      <c r="BS549" s="152"/>
      <c r="BT549" s="152"/>
      <c r="BU549" s="152"/>
      <c r="BV549" s="152"/>
      <c r="BW549" s="152"/>
      <c r="BX549" s="152"/>
    </row>
    <row r="550" spans="12:76" s="174" customFormat="1" ht="12.75">
      <c r="L550" s="152"/>
      <c r="M550" s="152"/>
      <c r="N550" s="152"/>
      <c r="O550" s="152"/>
      <c r="P550" s="178"/>
      <c r="Q550" s="152"/>
      <c r="R550" s="178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/>
      <c r="AC550" s="152"/>
      <c r="AD550" s="152"/>
      <c r="AE550" s="152"/>
      <c r="AF550" s="152"/>
      <c r="AG550" s="152"/>
      <c r="AH550" s="152"/>
      <c r="AI550" s="152"/>
      <c r="AJ550" s="152"/>
      <c r="AK550" s="152"/>
      <c r="AL550" s="152"/>
      <c r="AM550" s="152"/>
      <c r="AN550" s="152"/>
      <c r="AO550" s="152"/>
      <c r="AP550" s="152"/>
      <c r="AQ550" s="152"/>
      <c r="AR550" s="152"/>
      <c r="AS550" s="152"/>
      <c r="AT550" s="152"/>
      <c r="AU550" s="152"/>
      <c r="AV550" s="152"/>
      <c r="AW550" s="152"/>
      <c r="AX550" s="152"/>
      <c r="AY550" s="152"/>
      <c r="BC550" s="152"/>
      <c r="BF550" s="152"/>
      <c r="BG550" s="152"/>
      <c r="BS550" s="152"/>
      <c r="BT550" s="152"/>
      <c r="BU550" s="152"/>
      <c r="BV550" s="152"/>
      <c r="BW550" s="152"/>
      <c r="BX550" s="152"/>
    </row>
    <row r="551" spans="12:76" s="174" customFormat="1" ht="12.75">
      <c r="L551" s="152"/>
      <c r="M551" s="152"/>
      <c r="N551" s="152"/>
      <c r="O551" s="152"/>
      <c r="P551" s="178"/>
      <c r="Q551" s="152"/>
      <c r="R551" s="178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  <c r="AC551" s="152"/>
      <c r="AD551" s="152"/>
      <c r="AE551" s="152"/>
      <c r="AF551" s="152"/>
      <c r="AG551" s="152"/>
      <c r="AH551" s="152"/>
      <c r="AI551" s="152"/>
      <c r="AJ551" s="152"/>
      <c r="AK551" s="152"/>
      <c r="AL551" s="152"/>
      <c r="AM551" s="152"/>
      <c r="AN551" s="152"/>
      <c r="AO551" s="152"/>
      <c r="AP551" s="152"/>
      <c r="AQ551" s="152"/>
      <c r="AR551" s="152"/>
      <c r="AS551" s="152"/>
      <c r="AT551" s="152"/>
      <c r="AU551" s="152"/>
      <c r="AV551" s="152"/>
      <c r="AW551" s="152"/>
      <c r="AX551" s="152"/>
      <c r="AY551" s="152"/>
      <c r="BC551" s="152"/>
      <c r="BF551" s="152"/>
      <c r="BG551" s="152"/>
      <c r="BS551" s="152"/>
      <c r="BT551" s="152"/>
      <c r="BU551" s="152"/>
      <c r="BV551" s="152"/>
      <c r="BW551" s="152"/>
      <c r="BX551" s="152"/>
    </row>
    <row r="552" spans="12:76" s="174" customFormat="1" ht="12.75">
      <c r="L552" s="152"/>
      <c r="M552" s="152"/>
      <c r="N552" s="152"/>
      <c r="O552" s="152"/>
      <c r="P552" s="178"/>
      <c r="Q552" s="152"/>
      <c r="R552" s="178"/>
      <c r="S552" s="152"/>
      <c r="T552" s="152"/>
      <c r="U552" s="152"/>
      <c r="V552" s="152"/>
      <c r="W552" s="152"/>
      <c r="X552" s="152"/>
      <c r="Y552" s="152"/>
      <c r="Z552" s="152"/>
      <c r="AA552" s="152"/>
      <c r="AB552" s="152"/>
      <c r="AC552" s="152"/>
      <c r="AD552" s="152"/>
      <c r="AE552" s="152"/>
      <c r="AF552" s="152"/>
      <c r="AG552" s="152"/>
      <c r="AH552" s="152"/>
      <c r="AI552" s="152"/>
      <c r="AJ552" s="152"/>
      <c r="AK552" s="152"/>
      <c r="AL552" s="152"/>
      <c r="AM552" s="152"/>
      <c r="AN552" s="152"/>
      <c r="AO552" s="152"/>
      <c r="AP552" s="152"/>
      <c r="AQ552" s="152"/>
      <c r="AR552" s="152"/>
      <c r="AS552" s="152"/>
      <c r="AT552" s="152"/>
      <c r="AU552" s="152"/>
      <c r="AV552" s="152"/>
      <c r="AW552" s="152"/>
      <c r="AX552" s="152"/>
      <c r="AY552" s="152"/>
      <c r="BC552" s="152"/>
      <c r="BF552" s="152"/>
      <c r="BG552" s="152"/>
      <c r="BS552" s="152"/>
      <c r="BT552" s="152"/>
      <c r="BU552" s="152"/>
      <c r="BV552" s="152"/>
      <c r="BW552" s="152"/>
      <c r="BX552" s="152"/>
    </row>
    <row r="553" spans="12:76" s="174" customFormat="1" ht="12.75">
      <c r="L553" s="152"/>
      <c r="M553" s="152"/>
      <c r="N553" s="152"/>
      <c r="O553" s="152"/>
      <c r="P553" s="178"/>
      <c r="Q553" s="152"/>
      <c r="R553" s="178"/>
      <c r="S553" s="152"/>
      <c r="T553" s="152"/>
      <c r="U553" s="152"/>
      <c r="V553" s="152"/>
      <c r="W553" s="152"/>
      <c r="X553" s="152"/>
      <c r="Y553" s="152"/>
      <c r="Z553" s="152"/>
      <c r="AA553" s="152"/>
      <c r="AB553" s="152"/>
      <c r="AC553" s="152"/>
      <c r="AD553" s="152"/>
      <c r="AE553" s="152"/>
      <c r="AF553" s="152"/>
      <c r="AG553" s="152"/>
      <c r="AH553" s="152"/>
      <c r="AI553" s="152"/>
      <c r="AJ553" s="152"/>
      <c r="AK553" s="152"/>
      <c r="AL553" s="152"/>
      <c r="AM553" s="152"/>
      <c r="AN553" s="152"/>
      <c r="AO553" s="152"/>
      <c r="AP553" s="152"/>
      <c r="AQ553" s="152"/>
      <c r="AR553" s="152"/>
      <c r="AS553" s="152"/>
      <c r="AT553" s="152"/>
      <c r="AU553" s="152"/>
      <c r="AV553" s="152"/>
      <c r="AW553" s="152"/>
      <c r="AX553" s="152"/>
      <c r="AY553" s="152"/>
      <c r="BC553" s="152"/>
      <c r="BF553" s="152"/>
      <c r="BG553" s="152"/>
      <c r="BS553" s="152"/>
      <c r="BT553" s="152"/>
      <c r="BU553" s="152"/>
      <c r="BV553" s="152"/>
      <c r="BW553" s="152"/>
      <c r="BX553" s="152"/>
    </row>
    <row r="554" spans="12:76" s="174" customFormat="1" ht="12.75">
      <c r="L554" s="152"/>
      <c r="M554" s="152"/>
      <c r="N554" s="152"/>
      <c r="O554" s="152"/>
      <c r="P554" s="178"/>
      <c r="Q554" s="152"/>
      <c r="R554" s="178"/>
      <c r="S554" s="152"/>
      <c r="T554" s="152"/>
      <c r="U554" s="152"/>
      <c r="V554" s="152"/>
      <c r="W554" s="152"/>
      <c r="X554" s="152"/>
      <c r="Y554" s="152"/>
      <c r="Z554" s="152"/>
      <c r="AA554" s="152"/>
      <c r="AB554" s="152"/>
      <c r="AC554" s="152"/>
      <c r="AD554" s="152"/>
      <c r="AE554" s="152"/>
      <c r="AF554" s="152"/>
      <c r="AG554" s="152"/>
      <c r="AH554" s="152"/>
      <c r="AI554" s="152"/>
      <c r="AJ554" s="152"/>
      <c r="AK554" s="152"/>
      <c r="AL554" s="152"/>
      <c r="AM554" s="152"/>
      <c r="AN554" s="152"/>
      <c r="AO554" s="152"/>
      <c r="AP554" s="152"/>
      <c r="AQ554" s="152"/>
      <c r="AR554" s="152"/>
      <c r="AS554" s="152"/>
      <c r="AT554" s="152"/>
      <c r="AU554" s="152"/>
      <c r="AV554" s="152"/>
      <c r="AW554" s="152"/>
      <c r="AX554" s="152"/>
      <c r="AY554" s="152"/>
      <c r="BC554" s="152"/>
      <c r="BF554" s="152"/>
      <c r="BG554" s="152"/>
      <c r="BS554" s="152"/>
      <c r="BT554" s="152"/>
      <c r="BU554" s="152"/>
      <c r="BV554" s="152"/>
      <c r="BW554" s="152"/>
      <c r="BX554" s="152"/>
    </row>
    <row r="555" spans="12:76" s="174" customFormat="1" ht="12.75">
      <c r="L555" s="152"/>
      <c r="M555" s="152"/>
      <c r="N555" s="152"/>
      <c r="O555" s="152"/>
      <c r="P555" s="178"/>
      <c r="Q555" s="152"/>
      <c r="R555" s="178"/>
      <c r="S555" s="152"/>
      <c r="T555" s="152"/>
      <c r="U555" s="152"/>
      <c r="V555" s="152"/>
      <c r="W555" s="152"/>
      <c r="X555" s="152"/>
      <c r="Y555" s="152"/>
      <c r="Z555" s="152"/>
      <c r="AA555" s="152"/>
      <c r="AB555" s="152"/>
      <c r="AC555" s="152"/>
      <c r="AD555" s="152"/>
      <c r="AE555" s="152"/>
      <c r="AF555" s="152"/>
      <c r="AG555" s="152"/>
      <c r="AH555" s="152"/>
      <c r="AI555" s="152"/>
      <c r="AJ555" s="152"/>
      <c r="AK555" s="152"/>
      <c r="AL555" s="152"/>
      <c r="AM555" s="152"/>
      <c r="AN555" s="152"/>
      <c r="AO555" s="152"/>
      <c r="AP555" s="152"/>
      <c r="AQ555" s="152"/>
      <c r="AR555" s="152"/>
      <c r="AS555" s="152"/>
      <c r="AT555" s="152"/>
      <c r="AU555" s="152"/>
      <c r="AV555" s="152"/>
      <c r="AW555" s="152"/>
      <c r="AX555" s="152"/>
      <c r="AY555" s="152"/>
      <c r="BC555" s="152"/>
      <c r="BF555" s="152"/>
      <c r="BG555" s="152"/>
      <c r="BS555" s="152"/>
      <c r="BT555" s="152"/>
      <c r="BU555" s="152"/>
      <c r="BV555" s="152"/>
      <c r="BW555" s="152"/>
      <c r="BX555" s="152"/>
    </row>
    <row r="556" spans="12:76" s="174" customFormat="1" ht="12.75">
      <c r="L556" s="152"/>
      <c r="M556" s="152"/>
      <c r="N556" s="152"/>
      <c r="O556" s="152"/>
      <c r="P556" s="178"/>
      <c r="Q556" s="152"/>
      <c r="R556" s="178"/>
      <c r="S556" s="152"/>
      <c r="T556" s="152"/>
      <c r="U556" s="152"/>
      <c r="V556" s="152"/>
      <c r="W556" s="152"/>
      <c r="X556" s="152"/>
      <c r="Y556" s="152"/>
      <c r="Z556" s="152"/>
      <c r="AA556" s="152"/>
      <c r="AB556" s="152"/>
      <c r="AC556" s="152"/>
      <c r="AD556" s="152"/>
      <c r="AE556" s="152"/>
      <c r="AF556" s="152"/>
      <c r="AG556" s="152"/>
      <c r="AH556" s="152"/>
      <c r="AI556" s="152"/>
      <c r="AJ556" s="152"/>
      <c r="AK556" s="152"/>
      <c r="AL556" s="152"/>
      <c r="AM556" s="152"/>
      <c r="AN556" s="152"/>
      <c r="AO556" s="152"/>
      <c r="AP556" s="152"/>
      <c r="AQ556" s="152"/>
      <c r="AR556" s="152"/>
      <c r="AS556" s="152"/>
      <c r="AT556" s="152"/>
      <c r="AU556" s="152"/>
      <c r="AV556" s="152"/>
      <c r="AW556" s="152"/>
      <c r="AX556" s="152"/>
      <c r="AY556" s="152"/>
      <c r="BC556" s="152"/>
      <c r="BF556" s="152"/>
      <c r="BG556" s="152"/>
      <c r="BS556" s="152"/>
      <c r="BT556" s="152"/>
      <c r="BU556" s="152"/>
      <c r="BV556" s="152"/>
      <c r="BW556" s="152"/>
      <c r="BX556" s="152"/>
    </row>
    <row r="557" spans="12:76" s="174" customFormat="1" ht="12.75">
      <c r="L557" s="152"/>
      <c r="M557" s="152"/>
      <c r="N557" s="152"/>
      <c r="O557" s="152"/>
      <c r="P557" s="178"/>
      <c r="Q557" s="152"/>
      <c r="R557" s="178"/>
      <c r="S557" s="152"/>
      <c r="T557" s="152"/>
      <c r="U557" s="152"/>
      <c r="V557" s="152"/>
      <c r="W557" s="152"/>
      <c r="X557" s="152"/>
      <c r="Y557" s="152"/>
      <c r="Z557" s="152"/>
      <c r="AA557" s="152"/>
      <c r="AB557" s="152"/>
      <c r="AC557" s="152"/>
      <c r="AD557" s="152"/>
      <c r="AE557" s="152"/>
      <c r="AF557" s="152"/>
      <c r="AG557" s="152"/>
      <c r="AH557" s="152"/>
      <c r="AI557" s="152"/>
      <c r="AJ557" s="152"/>
      <c r="AK557" s="152"/>
      <c r="AL557" s="152"/>
      <c r="AM557" s="152"/>
      <c r="AN557" s="152"/>
      <c r="AO557" s="152"/>
      <c r="AP557" s="152"/>
      <c r="AQ557" s="152"/>
      <c r="AR557" s="152"/>
      <c r="AS557" s="152"/>
      <c r="AT557" s="152"/>
      <c r="AU557" s="152"/>
      <c r="AV557" s="152"/>
      <c r="AW557" s="152"/>
      <c r="AX557" s="152"/>
      <c r="AY557" s="152"/>
      <c r="BC557" s="152"/>
      <c r="BF557" s="152"/>
      <c r="BG557" s="152"/>
      <c r="BS557" s="152"/>
      <c r="BT557" s="152"/>
      <c r="BU557" s="152"/>
      <c r="BV557" s="152"/>
      <c r="BW557" s="152"/>
      <c r="BX557" s="152"/>
    </row>
    <row r="558" spans="12:76" s="174" customFormat="1" ht="12.75">
      <c r="L558" s="152"/>
      <c r="M558" s="152"/>
      <c r="N558" s="152"/>
      <c r="O558" s="152"/>
      <c r="P558" s="178"/>
      <c r="Q558" s="152"/>
      <c r="R558" s="178"/>
      <c r="S558" s="152"/>
      <c r="T558" s="152"/>
      <c r="U558" s="152"/>
      <c r="V558" s="152"/>
      <c r="W558" s="152"/>
      <c r="X558" s="152"/>
      <c r="Y558" s="152"/>
      <c r="Z558" s="152"/>
      <c r="AA558" s="152"/>
      <c r="AB558" s="152"/>
      <c r="AC558" s="152"/>
      <c r="AD558" s="152"/>
      <c r="AE558" s="152"/>
      <c r="AF558" s="152"/>
      <c r="AG558" s="152"/>
      <c r="AH558" s="152"/>
      <c r="AI558" s="152"/>
      <c r="AJ558" s="152"/>
      <c r="AK558" s="152"/>
      <c r="AL558" s="152"/>
      <c r="AM558" s="152"/>
      <c r="AN558" s="152"/>
      <c r="AO558" s="152"/>
      <c r="AP558" s="152"/>
      <c r="AQ558" s="152"/>
      <c r="AR558" s="152"/>
      <c r="AS558" s="152"/>
      <c r="AT558" s="152"/>
      <c r="AU558" s="152"/>
      <c r="AV558" s="152"/>
      <c r="AW558" s="152"/>
      <c r="AX558" s="152"/>
      <c r="AY558" s="152"/>
      <c r="BC558" s="152"/>
      <c r="BF558" s="152"/>
      <c r="BG558" s="152"/>
      <c r="BS558" s="152"/>
      <c r="BT558" s="152"/>
      <c r="BU558" s="152"/>
      <c r="BV558" s="152"/>
      <c r="BW558" s="152"/>
      <c r="BX558" s="152"/>
    </row>
    <row r="559" spans="12:76" s="174" customFormat="1" ht="12.75">
      <c r="L559" s="152"/>
      <c r="M559" s="152"/>
      <c r="N559" s="152"/>
      <c r="O559" s="152"/>
      <c r="P559" s="178"/>
      <c r="Q559" s="152"/>
      <c r="R559" s="178"/>
      <c r="S559" s="152"/>
      <c r="T559" s="152"/>
      <c r="U559" s="152"/>
      <c r="V559" s="152"/>
      <c r="W559" s="152"/>
      <c r="X559" s="152"/>
      <c r="Y559" s="152"/>
      <c r="Z559" s="152"/>
      <c r="AA559" s="152"/>
      <c r="AB559" s="152"/>
      <c r="AC559" s="152"/>
      <c r="AD559" s="152"/>
      <c r="AE559" s="152"/>
      <c r="AF559" s="152"/>
      <c r="AG559" s="152"/>
      <c r="AH559" s="152"/>
      <c r="AI559" s="152"/>
      <c r="AJ559" s="152"/>
      <c r="AK559" s="152"/>
      <c r="AL559" s="152"/>
      <c r="AM559" s="152"/>
      <c r="AN559" s="152"/>
      <c r="AO559" s="152"/>
      <c r="AP559" s="152"/>
      <c r="AQ559" s="152"/>
      <c r="AR559" s="152"/>
      <c r="AS559" s="152"/>
      <c r="AT559" s="152"/>
      <c r="AU559" s="152"/>
      <c r="AV559" s="152"/>
      <c r="AW559" s="152"/>
      <c r="AX559" s="152"/>
      <c r="AY559" s="152"/>
      <c r="BC559" s="152"/>
      <c r="BF559" s="152"/>
      <c r="BG559" s="152"/>
      <c r="BS559" s="152"/>
      <c r="BT559" s="152"/>
      <c r="BU559" s="152"/>
      <c r="BV559" s="152"/>
      <c r="BW559" s="152"/>
      <c r="BX559" s="152"/>
    </row>
    <row r="560" spans="12:76" s="174" customFormat="1" ht="12.75">
      <c r="L560" s="152"/>
      <c r="M560" s="152"/>
      <c r="N560" s="152"/>
      <c r="O560" s="152"/>
      <c r="P560" s="178"/>
      <c r="Q560" s="152"/>
      <c r="R560" s="178"/>
      <c r="S560" s="152"/>
      <c r="T560" s="152"/>
      <c r="U560" s="152"/>
      <c r="V560" s="152"/>
      <c r="W560" s="152"/>
      <c r="X560" s="152"/>
      <c r="Y560" s="152"/>
      <c r="Z560" s="152"/>
      <c r="AA560" s="152"/>
      <c r="AB560" s="152"/>
      <c r="AC560" s="152"/>
      <c r="AD560" s="152"/>
      <c r="AE560" s="152"/>
      <c r="AF560" s="152"/>
      <c r="AG560" s="152"/>
      <c r="AH560" s="152"/>
      <c r="AI560" s="152"/>
      <c r="AJ560" s="152"/>
      <c r="AK560" s="152"/>
      <c r="AL560" s="152"/>
      <c r="AM560" s="152"/>
      <c r="AN560" s="152"/>
      <c r="AO560" s="152"/>
      <c r="AP560" s="152"/>
      <c r="AQ560" s="152"/>
      <c r="AR560" s="152"/>
      <c r="AS560" s="152"/>
      <c r="AT560" s="152"/>
      <c r="AU560" s="152"/>
      <c r="AV560" s="152"/>
      <c r="AW560" s="152"/>
      <c r="AX560" s="152"/>
      <c r="AY560" s="152"/>
      <c r="BC560" s="152"/>
      <c r="BF560" s="152"/>
      <c r="BG560" s="152"/>
      <c r="BS560" s="152"/>
      <c r="BT560" s="152"/>
      <c r="BU560" s="152"/>
      <c r="BV560" s="152"/>
      <c r="BW560" s="152"/>
      <c r="BX560" s="152"/>
    </row>
    <row r="561" spans="12:76" s="174" customFormat="1" ht="12.75">
      <c r="L561" s="152"/>
      <c r="M561" s="152"/>
      <c r="N561" s="152"/>
      <c r="O561" s="152"/>
      <c r="P561" s="178"/>
      <c r="Q561" s="152"/>
      <c r="R561" s="178"/>
      <c r="S561" s="152"/>
      <c r="T561" s="152"/>
      <c r="U561" s="152"/>
      <c r="V561" s="152"/>
      <c r="W561" s="152"/>
      <c r="X561" s="152"/>
      <c r="Y561" s="152"/>
      <c r="Z561" s="152"/>
      <c r="AA561" s="152"/>
      <c r="AB561" s="152"/>
      <c r="AC561" s="152"/>
      <c r="AD561" s="152"/>
      <c r="AE561" s="152"/>
      <c r="AF561" s="152"/>
      <c r="AG561" s="152"/>
      <c r="AH561" s="152"/>
      <c r="AI561" s="152"/>
      <c r="AJ561" s="152"/>
      <c r="AK561" s="152"/>
      <c r="AL561" s="152"/>
      <c r="AM561" s="152"/>
      <c r="AN561" s="152"/>
      <c r="AO561" s="152"/>
      <c r="AP561" s="152"/>
      <c r="AQ561" s="152"/>
      <c r="AR561" s="152"/>
      <c r="AS561" s="152"/>
      <c r="AT561" s="152"/>
      <c r="AU561" s="152"/>
      <c r="AV561" s="152"/>
      <c r="AW561" s="152"/>
      <c r="AX561" s="152"/>
      <c r="AY561" s="152"/>
      <c r="BC561" s="152"/>
      <c r="BF561" s="152"/>
      <c r="BG561" s="152"/>
      <c r="BS561" s="152"/>
      <c r="BT561" s="152"/>
      <c r="BU561" s="152"/>
      <c r="BV561" s="152"/>
      <c r="BW561" s="152"/>
      <c r="BX561" s="152"/>
    </row>
    <row r="562" spans="12:76" s="174" customFormat="1" ht="12.75">
      <c r="L562" s="152"/>
      <c r="M562" s="152"/>
      <c r="N562" s="152"/>
      <c r="O562" s="152"/>
      <c r="P562" s="178"/>
      <c r="Q562" s="152"/>
      <c r="R562" s="178"/>
      <c r="S562" s="152"/>
      <c r="T562" s="152"/>
      <c r="U562" s="152"/>
      <c r="V562" s="152"/>
      <c r="W562" s="152"/>
      <c r="X562" s="152"/>
      <c r="Y562" s="152"/>
      <c r="Z562" s="152"/>
      <c r="AA562" s="152"/>
      <c r="AB562" s="152"/>
      <c r="AC562" s="152"/>
      <c r="AD562" s="152"/>
      <c r="AE562" s="152"/>
      <c r="AF562" s="152"/>
      <c r="AG562" s="152"/>
      <c r="AH562" s="152"/>
      <c r="AI562" s="152"/>
      <c r="AJ562" s="152"/>
      <c r="AK562" s="152"/>
      <c r="AL562" s="152"/>
      <c r="AM562" s="152"/>
      <c r="AN562" s="152"/>
      <c r="AO562" s="152"/>
      <c r="AP562" s="152"/>
      <c r="AQ562" s="152"/>
      <c r="AR562" s="152"/>
      <c r="AS562" s="152"/>
      <c r="AT562" s="152"/>
      <c r="AU562" s="152"/>
      <c r="AV562" s="152"/>
      <c r="AW562" s="152"/>
      <c r="AX562" s="152"/>
      <c r="AY562" s="152"/>
      <c r="BC562" s="152"/>
      <c r="BF562" s="152"/>
      <c r="BG562" s="152"/>
      <c r="BS562" s="152"/>
      <c r="BT562" s="152"/>
      <c r="BU562" s="152"/>
      <c r="BV562" s="152"/>
      <c r="BW562" s="152"/>
      <c r="BX562" s="152"/>
    </row>
    <row r="563" spans="12:76" s="174" customFormat="1" ht="12.75">
      <c r="L563" s="152"/>
      <c r="M563" s="152"/>
      <c r="N563" s="152"/>
      <c r="O563" s="152"/>
      <c r="P563" s="178"/>
      <c r="Q563" s="152"/>
      <c r="R563" s="178"/>
      <c r="S563" s="152"/>
      <c r="T563" s="152"/>
      <c r="U563" s="152"/>
      <c r="V563" s="152"/>
      <c r="W563" s="152"/>
      <c r="X563" s="152"/>
      <c r="Y563" s="152"/>
      <c r="Z563" s="152"/>
      <c r="AA563" s="152"/>
      <c r="AB563" s="152"/>
      <c r="AC563" s="152"/>
      <c r="AD563" s="152"/>
      <c r="AE563" s="152"/>
      <c r="AF563" s="152"/>
      <c r="AG563" s="152"/>
      <c r="AH563" s="152"/>
      <c r="AI563" s="152"/>
      <c r="AJ563" s="152"/>
      <c r="AK563" s="152"/>
      <c r="AL563" s="152"/>
      <c r="AM563" s="152"/>
      <c r="AN563" s="152"/>
      <c r="AO563" s="152"/>
      <c r="AP563" s="152"/>
      <c r="AQ563" s="152"/>
      <c r="AR563" s="152"/>
      <c r="AS563" s="152"/>
      <c r="AT563" s="152"/>
      <c r="AU563" s="152"/>
      <c r="AV563" s="152"/>
      <c r="AW563" s="152"/>
      <c r="AX563" s="152"/>
      <c r="AY563" s="152"/>
      <c r="BC563" s="152"/>
      <c r="BF563" s="152"/>
      <c r="BG563" s="152"/>
      <c r="BS563" s="152"/>
      <c r="BT563" s="152"/>
      <c r="BU563" s="152"/>
      <c r="BV563" s="152"/>
      <c r="BW563" s="152"/>
      <c r="BX563" s="152"/>
    </row>
    <row r="564" spans="12:76" s="174" customFormat="1" ht="12.75">
      <c r="L564" s="152"/>
      <c r="M564" s="152"/>
      <c r="N564" s="152"/>
      <c r="O564" s="152"/>
      <c r="P564" s="178"/>
      <c r="Q564" s="152"/>
      <c r="R564" s="178"/>
      <c r="S564" s="152"/>
      <c r="T564" s="152"/>
      <c r="U564" s="152"/>
      <c r="V564" s="152"/>
      <c r="W564" s="152"/>
      <c r="X564" s="152"/>
      <c r="Y564" s="152"/>
      <c r="Z564" s="152"/>
      <c r="AA564" s="152"/>
      <c r="AB564" s="152"/>
      <c r="AC564" s="152"/>
      <c r="AD564" s="152"/>
      <c r="AE564" s="152"/>
      <c r="AF564" s="152"/>
      <c r="AG564" s="152"/>
      <c r="AH564" s="152"/>
      <c r="AI564" s="152"/>
      <c r="AJ564" s="152"/>
      <c r="AK564" s="152"/>
      <c r="AL564" s="152"/>
      <c r="AM564" s="152"/>
      <c r="AN564" s="152"/>
      <c r="AO564" s="152"/>
      <c r="AP564" s="152"/>
      <c r="AQ564" s="152"/>
      <c r="AR564" s="152"/>
      <c r="AS564" s="152"/>
      <c r="AT564" s="152"/>
      <c r="AU564" s="152"/>
      <c r="AV564" s="152"/>
      <c r="AW564" s="152"/>
      <c r="AX564" s="152"/>
      <c r="AY564" s="152"/>
      <c r="BC564" s="152"/>
      <c r="BF564" s="152"/>
      <c r="BG564" s="152"/>
      <c r="BS564" s="152"/>
      <c r="BT564" s="152"/>
      <c r="BU564" s="152"/>
      <c r="BV564" s="152"/>
      <c r="BW564" s="152"/>
      <c r="BX564" s="152"/>
    </row>
    <row r="565" spans="12:76" s="174" customFormat="1" ht="12.75">
      <c r="L565" s="152"/>
      <c r="M565" s="152"/>
      <c r="N565" s="152"/>
      <c r="O565" s="152"/>
      <c r="P565" s="178"/>
      <c r="Q565" s="152"/>
      <c r="R565" s="178"/>
      <c r="S565" s="152"/>
      <c r="T565" s="152"/>
      <c r="U565" s="152"/>
      <c r="V565" s="152"/>
      <c r="W565" s="152"/>
      <c r="X565" s="152"/>
      <c r="Y565" s="152"/>
      <c r="Z565" s="152"/>
      <c r="AA565" s="152"/>
      <c r="AB565" s="152"/>
      <c r="AC565" s="152"/>
      <c r="AD565" s="152"/>
      <c r="AE565" s="152"/>
      <c r="AF565" s="152"/>
      <c r="AG565" s="152"/>
      <c r="AH565" s="152"/>
      <c r="AI565" s="152"/>
      <c r="AJ565" s="152"/>
      <c r="AK565" s="152"/>
      <c r="AL565" s="152"/>
      <c r="AM565" s="152"/>
      <c r="AN565" s="152"/>
      <c r="AO565" s="152"/>
      <c r="AP565" s="152"/>
      <c r="AQ565" s="152"/>
      <c r="AR565" s="152"/>
      <c r="AS565" s="152"/>
      <c r="AT565" s="152"/>
      <c r="AU565" s="152"/>
      <c r="AV565" s="152"/>
      <c r="AW565" s="152"/>
      <c r="AX565" s="152"/>
      <c r="AY565" s="152"/>
      <c r="BC565" s="152"/>
      <c r="BF565" s="152"/>
      <c r="BG565" s="152"/>
      <c r="BS565" s="152"/>
      <c r="BT565" s="152"/>
      <c r="BU565" s="152"/>
      <c r="BV565" s="152"/>
      <c r="BW565" s="152"/>
      <c r="BX565" s="152"/>
    </row>
    <row r="566" spans="12:76" s="174" customFormat="1" ht="12.75">
      <c r="L566" s="152"/>
      <c r="M566" s="152"/>
      <c r="N566" s="152"/>
      <c r="O566" s="152"/>
      <c r="P566" s="178"/>
      <c r="Q566" s="152"/>
      <c r="R566" s="178"/>
      <c r="S566" s="152"/>
      <c r="T566" s="152"/>
      <c r="U566" s="152"/>
      <c r="V566" s="152"/>
      <c r="W566" s="152"/>
      <c r="X566" s="152"/>
      <c r="Y566" s="152"/>
      <c r="Z566" s="152"/>
      <c r="AA566" s="152"/>
      <c r="AB566" s="152"/>
      <c r="AC566" s="152"/>
      <c r="AD566" s="152"/>
      <c r="AE566" s="152"/>
      <c r="AF566" s="152"/>
      <c r="AG566" s="152"/>
      <c r="AH566" s="152"/>
      <c r="AI566" s="152"/>
      <c r="AJ566" s="152"/>
      <c r="AK566" s="152"/>
      <c r="AL566" s="152"/>
      <c r="AM566" s="152"/>
      <c r="AN566" s="152"/>
      <c r="AO566" s="152"/>
      <c r="AP566" s="152"/>
      <c r="AQ566" s="152"/>
      <c r="AR566" s="152"/>
      <c r="AS566" s="152"/>
      <c r="AT566" s="152"/>
      <c r="AU566" s="152"/>
      <c r="AV566" s="152"/>
      <c r="AW566" s="152"/>
      <c r="AX566" s="152"/>
      <c r="AY566" s="152"/>
      <c r="BC566" s="152"/>
      <c r="BF566" s="152"/>
      <c r="BG566" s="152"/>
      <c r="BS566" s="152"/>
      <c r="BT566" s="152"/>
      <c r="BU566" s="152"/>
      <c r="BV566" s="152"/>
      <c r="BW566" s="152"/>
      <c r="BX566" s="152"/>
    </row>
    <row r="567" spans="12:76" s="174" customFormat="1" ht="12.75">
      <c r="L567" s="152"/>
      <c r="M567" s="152"/>
      <c r="N567" s="152"/>
      <c r="O567" s="152"/>
      <c r="P567" s="178"/>
      <c r="Q567" s="152"/>
      <c r="R567" s="178"/>
      <c r="S567" s="152"/>
      <c r="T567" s="152"/>
      <c r="U567" s="152"/>
      <c r="V567" s="152"/>
      <c r="W567" s="152"/>
      <c r="X567" s="152"/>
      <c r="Y567" s="152"/>
      <c r="Z567" s="152"/>
      <c r="AA567" s="152"/>
      <c r="AB567" s="152"/>
      <c r="AC567" s="152"/>
      <c r="AD567" s="152"/>
      <c r="AE567" s="152"/>
      <c r="AF567" s="152"/>
      <c r="AG567" s="152"/>
      <c r="AH567" s="152"/>
      <c r="AI567" s="152"/>
      <c r="AJ567" s="152"/>
      <c r="AK567" s="152"/>
      <c r="AL567" s="152"/>
      <c r="AM567" s="152"/>
      <c r="AN567" s="152"/>
      <c r="AO567" s="152"/>
      <c r="AP567" s="152"/>
      <c r="AQ567" s="152"/>
      <c r="AR567" s="152"/>
      <c r="AS567" s="152"/>
      <c r="AT567" s="152"/>
      <c r="AU567" s="152"/>
      <c r="AV567" s="152"/>
      <c r="AW567" s="152"/>
      <c r="AX567" s="152"/>
      <c r="AY567" s="152"/>
      <c r="BC567" s="152"/>
      <c r="BF567" s="152"/>
      <c r="BG567" s="152"/>
      <c r="BS567" s="152"/>
      <c r="BT567" s="152"/>
      <c r="BU567" s="152"/>
      <c r="BV567" s="152"/>
      <c r="BW567" s="152"/>
      <c r="BX567" s="152"/>
    </row>
    <row r="568" spans="12:76" s="174" customFormat="1" ht="12.75">
      <c r="L568" s="152"/>
      <c r="M568" s="152"/>
      <c r="N568" s="152"/>
      <c r="O568" s="152"/>
      <c r="P568" s="178"/>
      <c r="Q568" s="152"/>
      <c r="R568" s="178"/>
      <c r="S568" s="152"/>
      <c r="T568" s="152"/>
      <c r="U568" s="152"/>
      <c r="V568" s="152"/>
      <c r="W568" s="152"/>
      <c r="X568" s="152"/>
      <c r="Y568" s="152"/>
      <c r="Z568" s="152"/>
      <c r="AA568" s="152"/>
      <c r="AB568" s="152"/>
      <c r="AC568" s="152"/>
      <c r="AD568" s="152"/>
      <c r="AE568" s="152"/>
      <c r="AF568" s="152"/>
      <c r="AG568" s="152"/>
      <c r="AH568" s="152"/>
      <c r="AI568" s="152"/>
      <c r="AJ568" s="152"/>
      <c r="AK568" s="152"/>
      <c r="AL568" s="152"/>
      <c r="AM568" s="152"/>
      <c r="AN568" s="152"/>
      <c r="AO568" s="152"/>
      <c r="AP568" s="152"/>
      <c r="AQ568" s="152"/>
      <c r="AR568" s="152"/>
      <c r="AS568" s="152"/>
      <c r="AT568" s="152"/>
      <c r="AU568" s="152"/>
      <c r="AV568" s="152"/>
      <c r="AW568" s="152"/>
      <c r="AX568" s="152"/>
      <c r="AY568" s="152"/>
      <c r="BC568" s="152"/>
      <c r="BF568" s="152"/>
      <c r="BG568" s="152"/>
      <c r="BS568" s="152"/>
      <c r="BT568" s="152"/>
      <c r="BU568" s="152"/>
      <c r="BV568" s="152"/>
      <c r="BW568" s="152"/>
      <c r="BX568" s="152"/>
    </row>
    <row r="569" spans="12:76" s="174" customFormat="1" ht="12.75">
      <c r="L569" s="152"/>
      <c r="M569" s="152"/>
      <c r="N569" s="152"/>
      <c r="O569" s="152"/>
      <c r="P569" s="178"/>
      <c r="Q569" s="152"/>
      <c r="R569" s="178"/>
      <c r="S569" s="152"/>
      <c r="T569" s="152"/>
      <c r="U569" s="152"/>
      <c r="V569" s="152"/>
      <c r="W569" s="152"/>
      <c r="X569" s="152"/>
      <c r="Y569" s="152"/>
      <c r="Z569" s="152"/>
      <c r="AA569" s="152"/>
      <c r="AB569" s="152"/>
      <c r="AC569" s="152"/>
      <c r="AD569" s="152"/>
      <c r="AE569" s="152"/>
      <c r="AF569" s="152"/>
      <c r="AG569" s="152"/>
      <c r="AH569" s="152"/>
      <c r="AI569" s="152"/>
      <c r="AJ569" s="152"/>
      <c r="AK569" s="152"/>
      <c r="AL569" s="152"/>
      <c r="AM569" s="152"/>
      <c r="AN569" s="152"/>
      <c r="AO569" s="152"/>
      <c r="AP569" s="152"/>
      <c r="AQ569" s="152"/>
      <c r="AR569" s="152"/>
      <c r="AS569" s="152"/>
      <c r="AT569" s="152"/>
      <c r="AU569" s="152"/>
      <c r="AV569" s="152"/>
      <c r="AW569" s="152"/>
      <c r="AX569" s="152"/>
      <c r="AY569" s="152"/>
      <c r="BC569" s="152"/>
      <c r="BF569" s="152"/>
      <c r="BG569" s="152"/>
      <c r="BS569" s="152"/>
      <c r="BT569" s="152"/>
      <c r="BU569" s="152"/>
      <c r="BV569" s="152"/>
      <c r="BW569" s="152"/>
      <c r="BX569" s="152"/>
    </row>
    <row r="570" spans="12:76" s="174" customFormat="1" ht="12.75">
      <c r="L570" s="152"/>
      <c r="M570" s="152"/>
      <c r="N570" s="152"/>
      <c r="O570" s="152"/>
      <c r="P570" s="178"/>
      <c r="Q570" s="152"/>
      <c r="R570" s="178"/>
      <c r="S570" s="152"/>
      <c r="T570" s="152"/>
      <c r="U570" s="152"/>
      <c r="V570" s="152"/>
      <c r="W570" s="152"/>
      <c r="X570" s="152"/>
      <c r="Y570" s="152"/>
      <c r="Z570" s="152"/>
      <c r="AA570" s="152"/>
      <c r="AB570" s="152"/>
      <c r="AC570" s="152"/>
      <c r="AD570" s="152"/>
      <c r="AE570" s="152"/>
      <c r="AF570" s="152"/>
      <c r="AG570" s="152"/>
      <c r="AH570" s="152"/>
      <c r="AI570" s="152"/>
      <c r="AJ570" s="152"/>
      <c r="AK570" s="152"/>
      <c r="AL570" s="152"/>
      <c r="AM570" s="152"/>
      <c r="AN570" s="152"/>
      <c r="AO570" s="152"/>
      <c r="AP570" s="152"/>
      <c r="AQ570" s="152"/>
      <c r="AR570" s="152"/>
      <c r="AS570" s="152"/>
      <c r="AT570" s="152"/>
      <c r="AU570" s="152"/>
      <c r="AV570" s="152"/>
      <c r="AW570" s="152"/>
      <c r="AX570" s="152"/>
      <c r="AY570" s="152"/>
      <c r="BC570" s="152"/>
      <c r="BF570" s="152"/>
      <c r="BG570" s="152"/>
      <c r="BS570" s="152"/>
      <c r="BT570" s="152"/>
      <c r="BU570" s="152"/>
      <c r="BV570" s="152"/>
      <c r="BW570" s="152"/>
      <c r="BX570" s="152"/>
    </row>
    <row r="571" spans="12:76" s="174" customFormat="1" ht="12.75">
      <c r="L571" s="152"/>
      <c r="M571" s="152"/>
      <c r="N571" s="152"/>
      <c r="O571" s="152"/>
      <c r="P571" s="178"/>
      <c r="Q571" s="152"/>
      <c r="R571" s="178"/>
      <c r="S571" s="152"/>
      <c r="T571" s="152"/>
      <c r="U571" s="152"/>
      <c r="V571" s="152"/>
      <c r="W571" s="152"/>
      <c r="X571" s="152"/>
      <c r="Y571" s="152"/>
      <c r="Z571" s="152"/>
      <c r="AA571" s="152"/>
      <c r="AB571" s="152"/>
      <c r="AC571" s="152"/>
      <c r="AD571" s="152"/>
      <c r="AE571" s="152"/>
      <c r="AF571" s="152"/>
      <c r="AG571" s="152"/>
      <c r="AH571" s="152"/>
      <c r="AI571" s="152"/>
      <c r="AJ571" s="152"/>
      <c r="AK571" s="152"/>
      <c r="AL571" s="152"/>
      <c r="AM571" s="152"/>
      <c r="AN571" s="152"/>
      <c r="AO571" s="152"/>
      <c r="AP571" s="152"/>
      <c r="AQ571" s="152"/>
      <c r="AR571" s="152"/>
      <c r="AS571" s="152"/>
      <c r="AT571" s="152"/>
      <c r="AU571" s="152"/>
      <c r="AV571" s="152"/>
      <c r="AW571" s="152"/>
      <c r="AX571" s="152"/>
      <c r="AY571" s="152"/>
      <c r="BC571" s="152"/>
      <c r="BF571" s="152"/>
      <c r="BG571" s="152"/>
      <c r="BS571" s="152"/>
      <c r="BT571" s="152"/>
      <c r="BU571" s="152"/>
      <c r="BV571" s="152"/>
      <c r="BW571" s="152"/>
      <c r="BX571" s="152"/>
    </row>
    <row r="572" spans="12:76" s="174" customFormat="1" ht="12.75">
      <c r="L572" s="152"/>
      <c r="M572" s="152"/>
      <c r="N572" s="152"/>
      <c r="O572" s="152"/>
      <c r="P572" s="178"/>
      <c r="Q572" s="152"/>
      <c r="R572" s="178"/>
      <c r="S572" s="152"/>
      <c r="T572" s="152"/>
      <c r="U572" s="152"/>
      <c r="V572" s="152"/>
      <c r="W572" s="152"/>
      <c r="X572" s="152"/>
      <c r="Y572" s="152"/>
      <c r="Z572" s="152"/>
      <c r="AA572" s="152"/>
      <c r="AB572" s="152"/>
      <c r="AC572" s="152"/>
      <c r="AD572" s="152"/>
      <c r="AE572" s="152"/>
      <c r="AF572" s="152"/>
      <c r="AG572" s="152"/>
      <c r="AH572" s="152"/>
      <c r="AI572" s="152"/>
      <c r="AJ572" s="152"/>
      <c r="AK572" s="152"/>
      <c r="AL572" s="152"/>
      <c r="AM572" s="152"/>
      <c r="AN572" s="152"/>
      <c r="AO572" s="152"/>
      <c r="AP572" s="152"/>
      <c r="AQ572" s="152"/>
      <c r="AR572" s="152"/>
      <c r="AS572" s="152"/>
      <c r="AT572" s="152"/>
      <c r="AU572" s="152"/>
      <c r="AV572" s="152"/>
      <c r="AW572" s="152"/>
      <c r="AX572" s="152"/>
      <c r="AY572" s="152"/>
      <c r="BC572" s="152"/>
      <c r="BF572" s="152"/>
      <c r="BG572" s="152"/>
      <c r="BS572" s="152"/>
      <c r="BT572" s="152"/>
      <c r="BU572" s="152"/>
      <c r="BV572" s="152"/>
      <c r="BW572" s="152"/>
      <c r="BX572" s="152"/>
    </row>
    <row r="573" spans="12:76" s="174" customFormat="1" ht="12.75">
      <c r="L573" s="152"/>
      <c r="M573" s="152"/>
      <c r="N573" s="152"/>
      <c r="O573" s="152"/>
      <c r="P573" s="178"/>
      <c r="Q573" s="152"/>
      <c r="R573" s="178"/>
      <c r="S573" s="152"/>
      <c r="T573" s="152"/>
      <c r="U573" s="152"/>
      <c r="V573" s="152"/>
      <c r="W573" s="152"/>
      <c r="X573" s="152"/>
      <c r="Y573" s="152"/>
      <c r="Z573" s="152"/>
      <c r="AA573" s="152"/>
      <c r="AB573" s="152"/>
      <c r="AC573" s="152"/>
      <c r="AD573" s="152"/>
      <c r="AE573" s="152"/>
      <c r="AF573" s="152"/>
      <c r="AG573" s="152"/>
      <c r="AH573" s="152"/>
      <c r="AI573" s="152"/>
      <c r="AJ573" s="152"/>
      <c r="AK573" s="152"/>
      <c r="AL573" s="152"/>
      <c r="AM573" s="152"/>
      <c r="AN573" s="152"/>
      <c r="AO573" s="152"/>
      <c r="AP573" s="152"/>
      <c r="AQ573" s="152"/>
      <c r="AR573" s="152"/>
      <c r="AS573" s="152"/>
      <c r="AT573" s="152"/>
      <c r="AU573" s="152"/>
      <c r="AV573" s="152"/>
      <c r="AW573" s="152"/>
      <c r="AX573" s="152"/>
      <c r="AY573" s="152"/>
      <c r="BC573" s="152"/>
      <c r="BF573" s="152"/>
      <c r="BG573" s="152"/>
      <c r="BS573" s="152"/>
      <c r="BT573" s="152"/>
      <c r="BU573" s="152"/>
      <c r="BV573" s="152"/>
      <c r="BW573" s="152"/>
      <c r="BX573" s="152"/>
    </row>
    <row r="574" spans="12:76" s="174" customFormat="1" ht="12.75">
      <c r="L574" s="152"/>
      <c r="M574" s="152"/>
      <c r="N574" s="152"/>
      <c r="O574" s="152"/>
      <c r="P574" s="178"/>
      <c r="Q574" s="152"/>
      <c r="R574" s="178"/>
      <c r="S574" s="152"/>
      <c r="T574" s="152"/>
      <c r="U574" s="152"/>
      <c r="V574" s="152"/>
      <c r="W574" s="152"/>
      <c r="X574" s="152"/>
      <c r="Y574" s="152"/>
      <c r="Z574" s="152"/>
      <c r="AA574" s="152"/>
      <c r="AB574" s="152"/>
      <c r="AC574" s="152"/>
      <c r="AD574" s="152"/>
      <c r="AE574" s="152"/>
      <c r="AF574" s="152"/>
      <c r="AG574" s="152"/>
      <c r="AH574" s="152"/>
      <c r="AI574" s="152"/>
      <c r="AJ574" s="152"/>
      <c r="AK574" s="152"/>
      <c r="AL574" s="152"/>
      <c r="AM574" s="152"/>
      <c r="AN574" s="152"/>
      <c r="AO574" s="152"/>
      <c r="AP574" s="152"/>
      <c r="AQ574" s="152"/>
      <c r="AR574" s="152"/>
      <c r="AS574" s="152"/>
      <c r="AT574" s="152"/>
      <c r="AU574" s="152"/>
      <c r="AV574" s="152"/>
      <c r="AW574" s="152"/>
      <c r="AX574" s="152"/>
      <c r="AY574" s="152"/>
      <c r="BC574" s="152"/>
      <c r="BF574" s="152"/>
      <c r="BG574" s="152"/>
      <c r="BS574" s="152"/>
      <c r="BT574" s="152"/>
      <c r="BU574" s="152"/>
      <c r="BV574" s="152"/>
      <c r="BW574" s="152"/>
      <c r="BX574" s="152"/>
    </row>
    <row r="575" spans="12:76" s="174" customFormat="1" ht="12.75">
      <c r="L575" s="152"/>
      <c r="M575" s="152"/>
      <c r="N575" s="152"/>
      <c r="O575" s="152"/>
      <c r="P575" s="178"/>
      <c r="Q575" s="152"/>
      <c r="R575" s="178"/>
      <c r="S575" s="152"/>
      <c r="T575" s="152"/>
      <c r="U575" s="152"/>
      <c r="V575" s="152"/>
      <c r="W575" s="152"/>
      <c r="X575" s="152"/>
      <c r="Y575" s="152"/>
      <c r="Z575" s="152"/>
      <c r="AA575" s="152"/>
      <c r="AB575" s="152"/>
      <c r="AC575" s="152"/>
      <c r="AD575" s="152"/>
      <c r="AE575" s="152"/>
      <c r="AF575" s="152"/>
      <c r="AG575" s="152"/>
      <c r="AH575" s="152"/>
      <c r="AI575" s="152"/>
      <c r="AJ575" s="152"/>
      <c r="AK575" s="152"/>
      <c r="AL575" s="152"/>
      <c r="AM575" s="152"/>
      <c r="AN575" s="152"/>
      <c r="AO575" s="152"/>
      <c r="AP575" s="152"/>
      <c r="AQ575" s="152"/>
      <c r="AR575" s="152"/>
      <c r="AS575" s="152"/>
      <c r="AT575" s="152"/>
      <c r="AU575" s="152"/>
      <c r="AV575" s="152"/>
      <c r="AW575" s="152"/>
      <c r="AX575" s="152"/>
      <c r="AY575" s="152"/>
      <c r="BC575" s="152"/>
      <c r="BF575" s="152"/>
      <c r="BG575" s="152"/>
      <c r="BS575" s="152"/>
      <c r="BT575" s="152"/>
      <c r="BU575" s="152"/>
      <c r="BV575" s="152"/>
      <c r="BW575" s="152"/>
      <c r="BX575" s="152"/>
    </row>
    <row r="576" spans="12:76" s="174" customFormat="1" ht="12.75">
      <c r="L576" s="152"/>
      <c r="M576" s="152"/>
      <c r="N576" s="152"/>
      <c r="O576" s="152"/>
      <c r="P576" s="178"/>
      <c r="Q576" s="152"/>
      <c r="R576" s="178"/>
      <c r="S576" s="152"/>
      <c r="T576" s="152"/>
      <c r="U576" s="152"/>
      <c r="V576" s="152"/>
      <c r="W576" s="152"/>
      <c r="X576" s="152"/>
      <c r="Y576" s="152"/>
      <c r="Z576" s="152"/>
      <c r="AA576" s="152"/>
      <c r="AB576" s="152"/>
      <c r="AC576" s="152"/>
      <c r="AD576" s="152"/>
      <c r="AE576" s="152"/>
      <c r="AF576" s="152"/>
      <c r="AG576" s="152"/>
      <c r="AH576" s="152"/>
      <c r="AI576" s="152"/>
      <c r="AJ576" s="152"/>
      <c r="AK576" s="152"/>
      <c r="AL576" s="152"/>
      <c r="AM576" s="152"/>
      <c r="AN576" s="152"/>
      <c r="AO576" s="152"/>
      <c r="AP576" s="152"/>
      <c r="AQ576" s="152"/>
      <c r="AR576" s="152"/>
      <c r="AS576" s="152"/>
      <c r="AT576" s="152"/>
      <c r="AU576" s="152"/>
      <c r="AV576" s="152"/>
      <c r="AW576" s="152"/>
      <c r="AX576" s="152"/>
      <c r="AY576" s="152"/>
      <c r="BC576" s="152"/>
      <c r="BF576" s="152"/>
      <c r="BG576" s="152"/>
      <c r="BS576" s="152"/>
      <c r="BT576" s="152"/>
      <c r="BU576" s="152"/>
      <c r="BV576" s="152"/>
      <c r="BW576" s="152"/>
      <c r="BX576" s="152"/>
    </row>
    <row r="577" spans="12:76" s="174" customFormat="1" ht="12.75">
      <c r="L577" s="152"/>
      <c r="M577" s="152"/>
      <c r="N577" s="152"/>
      <c r="O577" s="152"/>
      <c r="P577" s="178"/>
      <c r="Q577" s="152"/>
      <c r="R577" s="178"/>
      <c r="S577" s="152"/>
      <c r="T577" s="152"/>
      <c r="U577" s="152"/>
      <c r="V577" s="152"/>
      <c r="W577" s="152"/>
      <c r="X577" s="152"/>
      <c r="Y577" s="152"/>
      <c r="Z577" s="152"/>
      <c r="AA577" s="152"/>
      <c r="AB577" s="152"/>
      <c r="AC577" s="152"/>
      <c r="AD577" s="152"/>
      <c r="AE577" s="152"/>
      <c r="AF577" s="152"/>
      <c r="AG577" s="152"/>
      <c r="AH577" s="152"/>
      <c r="AI577" s="152"/>
      <c r="AJ577" s="152"/>
      <c r="AK577" s="152"/>
      <c r="AL577" s="152"/>
      <c r="AM577" s="152"/>
      <c r="AN577" s="152"/>
      <c r="AO577" s="152"/>
      <c r="AP577" s="152"/>
      <c r="AQ577" s="152"/>
      <c r="AR577" s="152"/>
      <c r="AS577" s="152"/>
      <c r="AT577" s="152"/>
      <c r="AU577" s="152"/>
      <c r="AV577" s="152"/>
      <c r="AW577" s="152"/>
      <c r="AX577" s="152"/>
      <c r="AY577" s="152"/>
      <c r="BC577" s="152"/>
      <c r="BF577" s="152"/>
      <c r="BG577" s="152"/>
      <c r="BS577" s="152"/>
      <c r="BT577" s="152"/>
      <c r="BU577" s="152"/>
      <c r="BV577" s="152"/>
      <c r="BW577" s="152"/>
      <c r="BX577" s="152"/>
    </row>
    <row r="578" spans="12:76" s="174" customFormat="1" ht="12.75">
      <c r="L578" s="152"/>
      <c r="M578" s="152"/>
      <c r="N578" s="152"/>
      <c r="O578" s="152"/>
      <c r="P578" s="178"/>
      <c r="Q578" s="152"/>
      <c r="R578" s="178"/>
      <c r="S578" s="152"/>
      <c r="T578" s="152"/>
      <c r="U578" s="152"/>
      <c r="V578" s="152"/>
      <c r="W578" s="152"/>
      <c r="X578" s="152"/>
      <c r="Y578" s="152"/>
      <c r="Z578" s="152"/>
      <c r="AA578" s="152"/>
      <c r="AB578" s="152"/>
      <c r="AC578" s="152"/>
      <c r="AD578" s="152"/>
      <c r="AE578" s="152"/>
      <c r="AF578" s="152"/>
      <c r="AG578" s="152"/>
      <c r="AH578" s="152"/>
      <c r="AI578" s="152"/>
      <c r="AJ578" s="152"/>
      <c r="AK578" s="152"/>
      <c r="AL578" s="152"/>
      <c r="AM578" s="152"/>
      <c r="AN578" s="152"/>
      <c r="AO578" s="152"/>
      <c r="AP578" s="152"/>
      <c r="AQ578" s="152"/>
      <c r="AR578" s="152"/>
      <c r="AS578" s="152"/>
      <c r="AT578" s="152"/>
      <c r="AU578" s="152"/>
      <c r="AV578" s="152"/>
      <c r="AW578" s="152"/>
      <c r="AX578" s="152"/>
      <c r="AY578" s="152"/>
      <c r="BC578" s="152"/>
      <c r="BF578" s="152"/>
      <c r="BG578" s="152"/>
      <c r="BS578" s="152"/>
      <c r="BT578" s="152"/>
      <c r="BU578" s="152"/>
      <c r="BV578" s="152"/>
      <c r="BW578" s="152"/>
      <c r="BX578" s="152"/>
    </row>
    <row r="579" spans="12:76" s="174" customFormat="1" ht="12.75">
      <c r="L579" s="152"/>
      <c r="M579" s="152"/>
      <c r="N579" s="152"/>
      <c r="O579" s="152"/>
      <c r="P579" s="178"/>
      <c r="Q579" s="152"/>
      <c r="R579" s="178"/>
      <c r="S579" s="152"/>
      <c r="T579" s="152"/>
      <c r="U579" s="152"/>
      <c r="V579" s="152"/>
      <c r="W579" s="152"/>
      <c r="X579" s="152"/>
      <c r="Y579" s="152"/>
      <c r="Z579" s="152"/>
      <c r="AA579" s="152"/>
      <c r="AB579" s="152"/>
      <c r="AC579" s="152"/>
      <c r="AD579" s="152"/>
      <c r="AE579" s="152"/>
      <c r="AF579" s="152"/>
      <c r="AG579" s="152"/>
      <c r="AH579" s="152"/>
      <c r="AI579" s="152"/>
      <c r="AJ579" s="152"/>
      <c r="AK579" s="152"/>
      <c r="AL579" s="152"/>
      <c r="AM579" s="152"/>
      <c r="AN579" s="152"/>
      <c r="AO579" s="152"/>
      <c r="AP579" s="152"/>
      <c r="AQ579" s="152"/>
      <c r="AR579" s="152"/>
      <c r="AS579" s="152"/>
      <c r="AT579" s="152"/>
      <c r="AU579" s="152"/>
      <c r="AV579" s="152"/>
      <c r="AW579" s="152"/>
      <c r="AX579" s="152"/>
      <c r="AY579" s="152"/>
      <c r="BC579" s="152"/>
      <c r="BF579" s="152"/>
      <c r="BG579" s="152"/>
      <c r="BS579" s="152"/>
      <c r="BT579" s="152"/>
      <c r="BU579" s="152"/>
      <c r="BV579" s="152"/>
      <c r="BW579" s="152"/>
      <c r="BX579" s="152"/>
    </row>
    <row r="580" spans="12:76" s="174" customFormat="1" ht="12.75">
      <c r="L580" s="152"/>
      <c r="M580" s="152"/>
      <c r="N580" s="152"/>
      <c r="O580" s="152"/>
      <c r="P580" s="178"/>
      <c r="Q580" s="152"/>
      <c r="R580" s="178"/>
      <c r="S580" s="152"/>
      <c r="T580" s="152"/>
      <c r="U580" s="152"/>
      <c r="V580" s="152"/>
      <c r="W580" s="152"/>
      <c r="X580" s="152"/>
      <c r="Y580" s="152"/>
      <c r="Z580" s="152"/>
      <c r="AA580" s="152"/>
      <c r="AB580" s="152"/>
      <c r="AC580" s="152"/>
      <c r="AD580" s="152"/>
      <c r="AE580" s="152"/>
      <c r="AF580" s="152"/>
      <c r="AG580" s="152"/>
      <c r="AH580" s="152"/>
      <c r="AI580" s="152"/>
      <c r="AJ580" s="152"/>
      <c r="AK580" s="152"/>
      <c r="AL580" s="152"/>
      <c r="AM580" s="152"/>
      <c r="AN580" s="152"/>
      <c r="AO580" s="152"/>
      <c r="AP580" s="152"/>
      <c r="AQ580" s="152"/>
      <c r="AR580" s="152"/>
      <c r="AS580" s="152"/>
      <c r="AT580" s="152"/>
      <c r="AU580" s="152"/>
      <c r="AV580" s="152"/>
      <c r="AW580" s="152"/>
      <c r="AX580" s="152"/>
      <c r="AY580" s="152"/>
      <c r="BC580" s="152"/>
      <c r="BF580" s="152"/>
      <c r="BG580" s="152"/>
      <c r="BS580" s="152"/>
      <c r="BT580" s="152"/>
      <c r="BU580" s="152"/>
      <c r="BV580" s="152"/>
      <c r="BW580" s="152"/>
      <c r="BX580" s="152"/>
    </row>
    <row r="581" spans="12:76" s="174" customFormat="1" ht="12.75">
      <c r="L581" s="152"/>
      <c r="M581" s="152"/>
      <c r="N581" s="152"/>
      <c r="O581" s="152"/>
      <c r="P581" s="178"/>
      <c r="Q581" s="152"/>
      <c r="R581" s="178"/>
      <c r="S581" s="152"/>
      <c r="T581" s="152"/>
      <c r="U581" s="152"/>
      <c r="V581" s="152"/>
      <c r="W581" s="152"/>
      <c r="X581" s="152"/>
      <c r="Y581" s="152"/>
      <c r="Z581" s="152"/>
      <c r="AA581" s="152"/>
      <c r="AB581" s="152"/>
      <c r="AC581" s="152"/>
      <c r="AD581" s="152"/>
      <c r="AE581" s="152"/>
      <c r="AF581" s="152"/>
      <c r="AG581" s="152"/>
      <c r="AH581" s="152"/>
      <c r="AI581" s="152"/>
      <c r="AJ581" s="152"/>
      <c r="AK581" s="152"/>
      <c r="AL581" s="152"/>
      <c r="AM581" s="152"/>
      <c r="AN581" s="152"/>
      <c r="AO581" s="152"/>
      <c r="AP581" s="152"/>
      <c r="AQ581" s="152"/>
      <c r="AR581" s="152"/>
      <c r="AS581" s="152"/>
      <c r="AT581" s="152"/>
      <c r="AU581" s="152"/>
      <c r="AV581" s="152"/>
      <c r="AW581" s="152"/>
      <c r="AX581" s="152"/>
      <c r="AY581" s="152"/>
      <c r="BC581" s="152"/>
      <c r="BF581" s="152"/>
      <c r="BG581" s="152"/>
      <c r="BS581" s="152"/>
      <c r="BT581" s="152"/>
      <c r="BU581" s="152"/>
      <c r="BV581" s="152"/>
      <c r="BW581" s="152"/>
      <c r="BX581" s="152"/>
    </row>
    <row r="582" spans="12:76" s="174" customFormat="1" ht="12.75">
      <c r="L582" s="152"/>
      <c r="M582" s="152"/>
      <c r="N582" s="152"/>
      <c r="O582" s="152"/>
      <c r="P582" s="178"/>
      <c r="Q582" s="152"/>
      <c r="R582" s="178"/>
      <c r="S582" s="152"/>
      <c r="T582" s="152"/>
      <c r="U582" s="152"/>
      <c r="V582" s="152"/>
      <c r="W582" s="152"/>
      <c r="X582" s="152"/>
      <c r="Y582" s="152"/>
      <c r="Z582" s="152"/>
      <c r="AA582" s="152"/>
      <c r="AB582" s="152"/>
      <c r="AC582" s="152"/>
      <c r="AD582" s="152"/>
      <c r="AE582" s="152"/>
      <c r="AF582" s="152"/>
      <c r="AG582" s="152"/>
      <c r="AH582" s="152"/>
      <c r="AI582" s="152"/>
      <c r="AJ582" s="152"/>
      <c r="AK582" s="152"/>
      <c r="AL582" s="152"/>
      <c r="AM582" s="152"/>
      <c r="AN582" s="152"/>
      <c r="AO582" s="152"/>
      <c r="AP582" s="152"/>
      <c r="AQ582" s="152"/>
      <c r="AR582" s="152"/>
      <c r="AS582" s="152"/>
      <c r="AT582" s="152"/>
      <c r="AU582" s="152"/>
      <c r="AV582" s="152"/>
      <c r="AW582" s="152"/>
      <c r="AX582" s="152"/>
      <c r="AY582" s="152"/>
      <c r="BC582" s="152"/>
      <c r="BF582" s="152"/>
      <c r="BG582" s="152"/>
      <c r="BS582" s="152"/>
      <c r="BT582" s="152"/>
      <c r="BU582" s="152"/>
      <c r="BV582" s="152"/>
      <c r="BW582" s="152"/>
      <c r="BX582" s="152"/>
    </row>
    <row r="583" spans="12:76" s="174" customFormat="1" ht="12.75">
      <c r="L583" s="152"/>
      <c r="M583" s="152"/>
      <c r="N583" s="152"/>
      <c r="O583" s="152"/>
      <c r="P583" s="178"/>
      <c r="Q583" s="152"/>
      <c r="R583" s="178"/>
      <c r="S583" s="152"/>
      <c r="T583" s="152"/>
      <c r="U583" s="152"/>
      <c r="V583" s="152"/>
      <c r="W583" s="152"/>
      <c r="X583" s="152"/>
      <c r="Y583" s="152"/>
      <c r="Z583" s="152"/>
      <c r="AA583" s="152"/>
      <c r="AB583" s="152"/>
      <c r="AC583" s="152"/>
      <c r="AD583" s="152"/>
      <c r="AE583" s="152"/>
      <c r="AF583" s="152"/>
      <c r="AG583" s="152"/>
      <c r="AH583" s="152"/>
      <c r="AI583" s="152"/>
      <c r="AJ583" s="152"/>
      <c r="AK583" s="152"/>
      <c r="AL583" s="152"/>
      <c r="AM583" s="152"/>
      <c r="AN583" s="152"/>
      <c r="AO583" s="152"/>
      <c r="AP583" s="152"/>
      <c r="AQ583" s="152"/>
      <c r="AR583" s="152"/>
      <c r="AS583" s="152"/>
      <c r="AT583" s="152"/>
      <c r="AU583" s="152"/>
      <c r="AV583" s="152"/>
      <c r="AW583" s="152"/>
      <c r="AX583" s="152"/>
      <c r="AY583" s="152"/>
      <c r="BC583" s="152"/>
      <c r="BF583" s="152"/>
      <c r="BG583" s="152"/>
      <c r="BS583" s="152"/>
      <c r="BT583" s="152"/>
      <c r="BU583" s="152"/>
      <c r="BV583" s="152"/>
      <c r="BW583" s="152"/>
      <c r="BX583" s="152"/>
    </row>
    <row r="584" spans="12:76" s="174" customFormat="1" ht="12.75">
      <c r="L584" s="152"/>
      <c r="M584" s="152"/>
      <c r="N584" s="152"/>
      <c r="O584" s="152"/>
      <c r="P584" s="178"/>
      <c r="Q584" s="152"/>
      <c r="R584" s="178"/>
      <c r="S584" s="152"/>
      <c r="T584" s="152"/>
      <c r="U584" s="152"/>
      <c r="V584" s="152"/>
      <c r="W584" s="152"/>
      <c r="X584" s="152"/>
      <c r="Y584" s="152"/>
      <c r="Z584" s="152"/>
      <c r="AA584" s="152"/>
      <c r="AB584" s="152"/>
      <c r="AC584" s="152"/>
      <c r="AD584" s="152"/>
      <c r="AE584" s="152"/>
      <c r="AF584" s="152"/>
      <c r="AG584" s="152"/>
      <c r="AH584" s="152"/>
      <c r="AI584" s="152"/>
      <c r="AJ584" s="152"/>
      <c r="AK584" s="152"/>
      <c r="AL584" s="152"/>
      <c r="AM584" s="152"/>
      <c r="AN584" s="152"/>
      <c r="AO584" s="152"/>
      <c r="AP584" s="152"/>
      <c r="AQ584" s="152"/>
      <c r="AR584" s="152"/>
      <c r="AS584" s="152"/>
      <c r="AT584" s="152"/>
      <c r="AU584" s="152"/>
      <c r="AV584" s="152"/>
      <c r="AW584" s="152"/>
      <c r="AX584" s="152"/>
      <c r="AY584" s="152"/>
      <c r="BC584" s="152"/>
      <c r="BF584" s="152"/>
      <c r="BG584" s="152"/>
      <c r="BS584" s="152"/>
      <c r="BT584" s="152"/>
      <c r="BU584" s="152"/>
      <c r="BV584" s="152"/>
      <c r="BW584" s="152"/>
      <c r="BX584" s="152"/>
    </row>
    <row r="585" spans="12:76" s="174" customFormat="1" ht="12.75">
      <c r="L585" s="152"/>
      <c r="M585" s="152"/>
      <c r="N585" s="152"/>
      <c r="O585" s="152"/>
      <c r="P585" s="178"/>
      <c r="Q585" s="152"/>
      <c r="R585" s="178"/>
      <c r="S585" s="152"/>
      <c r="T585" s="152"/>
      <c r="U585" s="152"/>
      <c r="V585" s="152"/>
      <c r="W585" s="152"/>
      <c r="X585" s="152"/>
      <c r="Y585" s="152"/>
      <c r="Z585" s="152"/>
      <c r="AA585" s="152"/>
      <c r="AB585" s="152"/>
      <c r="AC585" s="152"/>
      <c r="AD585" s="152"/>
      <c r="AE585" s="152"/>
      <c r="AF585" s="152"/>
      <c r="AG585" s="152"/>
      <c r="AH585" s="152"/>
      <c r="AI585" s="152"/>
      <c r="AJ585" s="152"/>
      <c r="AK585" s="152"/>
      <c r="AL585" s="152"/>
      <c r="AM585" s="152"/>
      <c r="AN585" s="152"/>
      <c r="AO585" s="152"/>
      <c r="AP585" s="152"/>
      <c r="AQ585" s="152"/>
      <c r="AR585" s="152"/>
      <c r="AS585" s="152"/>
      <c r="AT585" s="152"/>
      <c r="AU585" s="152"/>
      <c r="AV585" s="152"/>
      <c r="AW585" s="152"/>
      <c r="AX585" s="152"/>
      <c r="AY585" s="152"/>
      <c r="BC585" s="152"/>
      <c r="BF585" s="152"/>
      <c r="BG585" s="152"/>
      <c r="BS585" s="152"/>
      <c r="BT585" s="152"/>
      <c r="BU585" s="152"/>
      <c r="BV585" s="152"/>
      <c r="BW585" s="152"/>
      <c r="BX585" s="152"/>
    </row>
    <row r="586" spans="12:76" s="174" customFormat="1" ht="12.75">
      <c r="L586" s="152"/>
      <c r="M586" s="152"/>
      <c r="N586" s="152"/>
      <c r="O586" s="152"/>
      <c r="P586" s="178"/>
      <c r="Q586" s="152"/>
      <c r="R586" s="178"/>
      <c r="S586" s="152"/>
      <c r="T586" s="152"/>
      <c r="U586" s="152"/>
      <c r="V586" s="152"/>
      <c r="W586" s="152"/>
      <c r="X586" s="152"/>
      <c r="Y586" s="152"/>
      <c r="Z586" s="152"/>
      <c r="AA586" s="152"/>
      <c r="AB586" s="152"/>
      <c r="AC586" s="152"/>
      <c r="AD586" s="152"/>
      <c r="AE586" s="152"/>
      <c r="AF586" s="152"/>
      <c r="AG586" s="152"/>
      <c r="AH586" s="152"/>
      <c r="AI586" s="152"/>
      <c r="AJ586" s="152"/>
      <c r="AK586" s="152"/>
      <c r="AL586" s="152"/>
      <c r="AM586" s="152"/>
      <c r="AN586" s="152"/>
      <c r="AO586" s="152"/>
      <c r="AP586" s="152"/>
      <c r="AQ586" s="152"/>
      <c r="AR586" s="152"/>
      <c r="AS586" s="152"/>
      <c r="AT586" s="152"/>
      <c r="AU586" s="152"/>
      <c r="AV586" s="152"/>
      <c r="AW586" s="152"/>
      <c r="AX586" s="152"/>
      <c r="AY586" s="152"/>
      <c r="BC586" s="152"/>
      <c r="BF586" s="152"/>
      <c r="BG586" s="152"/>
      <c r="BS586" s="152"/>
      <c r="BT586" s="152"/>
      <c r="BU586" s="152"/>
      <c r="BV586" s="152"/>
      <c r="BW586" s="152"/>
      <c r="BX586" s="152"/>
    </row>
    <row r="587" spans="12:76" s="174" customFormat="1" ht="12.75">
      <c r="L587" s="152"/>
      <c r="M587" s="152"/>
      <c r="N587" s="152"/>
      <c r="O587" s="152"/>
      <c r="P587" s="178"/>
      <c r="Q587" s="152"/>
      <c r="R587" s="178"/>
      <c r="S587" s="152"/>
      <c r="T587" s="152"/>
      <c r="U587" s="152"/>
      <c r="V587" s="152"/>
      <c r="W587" s="152"/>
      <c r="X587" s="152"/>
      <c r="Y587" s="152"/>
      <c r="Z587" s="152"/>
      <c r="AA587" s="152"/>
      <c r="AB587" s="152"/>
      <c r="AC587" s="152"/>
      <c r="AD587" s="152"/>
      <c r="AE587" s="152"/>
      <c r="AF587" s="152"/>
      <c r="AG587" s="152"/>
      <c r="AH587" s="152"/>
      <c r="AI587" s="152"/>
      <c r="AJ587" s="152"/>
      <c r="AK587" s="152"/>
      <c r="AL587" s="152"/>
      <c r="AM587" s="152"/>
      <c r="AN587" s="152"/>
      <c r="AO587" s="152"/>
      <c r="AP587" s="152"/>
      <c r="AQ587" s="152"/>
      <c r="AR587" s="152"/>
      <c r="AS587" s="152"/>
      <c r="AT587" s="152"/>
      <c r="AU587" s="152"/>
      <c r="AV587" s="152"/>
      <c r="AW587" s="152"/>
      <c r="AX587" s="152"/>
      <c r="AY587" s="152"/>
      <c r="BC587" s="152"/>
      <c r="BF587" s="152"/>
      <c r="BG587" s="152"/>
      <c r="BS587" s="152"/>
      <c r="BT587" s="152"/>
      <c r="BU587" s="152"/>
      <c r="BV587" s="152"/>
      <c r="BW587" s="152"/>
      <c r="BX587" s="152"/>
    </row>
    <row r="588" spans="12:76" s="174" customFormat="1" ht="12.75">
      <c r="L588" s="152"/>
      <c r="M588" s="152"/>
      <c r="N588" s="152"/>
      <c r="O588" s="152"/>
      <c r="P588" s="178"/>
      <c r="Q588" s="152"/>
      <c r="R588" s="178"/>
      <c r="S588" s="152"/>
      <c r="T588" s="152"/>
      <c r="U588" s="152"/>
      <c r="V588" s="152"/>
      <c r="W588" s="152"/>
      <c r="X588" s="152"/>
      <c r="Y588" s="152"/>
      <c r="Z588" s="152"/>
      <c r="AA588" s="152"/>
      <c r="AB588" s="152"/>
      <c r="AC588" s="152"/>
      <c r="AD588" s="152"/>
      <c r="AE588" s="152"/>
      <c r="AF588" s="152"/>
      <c r="AG588" s="152"/>
      <c r="AH588" s="152"/>
      <c r="AI588" s="152"/>
      <c r="AJ588" s="152"/>
      <c r="AK588" s="152"/>
      <c r="AL588" s="152"/>
      <c r="AM588" s="152"/>
      <c r="AN588" s="152"/>
      <c r="AO588" s="152"/>
      <c r="AP588" s="152"/>
      <c r="AQ588" s="152"/>
      <c r="AR588" s="152"/>
      <c r="AS588" s="152"/>
      <c r="AT588" s="152"/>
      <c r="AU588" s="152"/>
      <c r="AV588" s="152"/>
      <c r="AW588" s="152"/>
      <c r="AX588" s="152"/>
      <c r="AY588" s="152"/>
      <c r="BC588" s="152"/>
      <c r="BF588" s="152"/>
      <c r="BG588" s="152"/>
      <c r="BS588" s="152"/>
      <c r="BT588" s="152"/>
      <c r="BU588" s="152"/>
      <c r="BV588" s="152"/>
      <c r="BW588" s="152"/>
      <c r="BX588" s="152"/>
    </row>
    <row r="589" spans="12:76" s="174" customFormat="1" ht="12.75">
      <c r="L589" s="152"/>
      <c r="M589" s="152"/>
      <c r="N589" s="152"/>
      <c r="O589" s="152"/>
      <c r="P589" s="178"/>
      <c r="Q589" s="152"/>
      <c r="R589" s="178"/>
      <c r="S589" s="152"/>
      <c r="T589" s="152"/>
      <c r="U589" s="152"/>
      <c r="V589" s="152"/>
      <c r="W589" s="152"/>
      <c r="X589" s="152"/>
      <c r="Y589" s="152"/>
      <c r="Z589" s="152"/>
      <c r="AA589" s="152"/>
      <c r="AB589" s="152"/>
      <c r="AC589" s="152"/>
      <c r="AD589" s="152"/>
      <c r="AE589" s="152"/>
      <c r="AF589" s="152"/>
      <c r="AG589" s="152"/>
      <c r="AH589" s="152"/>
      <c r="AI589" s="152"/>
      <c r="AJ589" s="152"/>
      <c r="AK589" s="152"/>
      <c r="AL589" s="152"/>
      <c r="AM589" s="152"/>
      <c r="AN589" s="152"/>
      <c r="AO589" s="152"/>
      <c r="AP589" s="152"/>
      <c r="AQ589" s="152"/>
      <c r="AR589" s="152"/>
      <c r="AS589" s="152"/>
      <c r="AT589" s="152"/>
      <c r="AU589" s="152"/>
      <c r="AV589" s="152"/>
      <c r="AW589" s="152"/>
      <c r="AX589" s="152"/>
      <c r="AY589" s="152"/>
      <c r="BC589" s="152"/>
      <c r="BF589" s="152"/>
      <c r="BG589" s="152"/>
      <c r="BS589" s="152"/>
      <c r="BT589" s="152"/>
      <c r="BU589" s="152"/>
      <c r="BV589" s="152"/>
      <c r="BW589" s="152"/>
      <c r="BX589" s="152"/>
    </row>
    <row r="590" spans="12:76" s="174" customFormat="1" ht="12.75">
      <c r="L590" s="152"/>
      <c r="M590" s="152"/>
      <c r="N590" s="152"/>
      <c r="O590" s="152"/>
      <c r="P590" s="178"/>
      <c r="Q590" s="152"/>
      <c r="R590" s="178"/>
      <c r="S590" s="152"/>
      <c r="T590" s="152"/>
      <c r="U590" s="152"/>
      <c r="V590" s="152"/>
      <c r="W590" s="152"/>
      <c r="X590" s="152"/>
      <c r="Y590" s="152"/>
      <c r="Z590" s="152"/>
      <c r="AA590" s="152"/>
      <c r="AB590" s="152"/>
      <c r="AC590" s="152"/>
      <c r="AD590" s="152"/>
      <c r="AE590" s="152"/>
      <c r="AF590" s="152"/>
      <c r="AG590" s="152"/>
      <c r="AH590" s="152"/>
      <c r="AI590" s="152"/>
      <c r="AJ590" s="152"/>
      <c r="AK590" s="152"/>
      <c r="AL590" s="152"/>
      <c r="AM590" s="152"/>
      <c r="AN590" s="152"/>
      <c r="AO590" s="152"/>
      <c r="AP590" s="152"/>
      <c r="AQ590" s="152"/>
      <c r="AR590" s="152"/>
      <c r="AS590" s="152"/>
      <c r="AT590" s="152"/>
      <c r="AU590" s="152"/>
      <c r="AV590" s="152"/>
      <c r="AW590" s="152"/>
      <c r="AX590" s="152"/>
      <c r="AY590" s="152"/>
      <c r="BC590" s="152"/>
      <c r="BF590" s="152"/>
      <c r="BG590" s="152"/>
      <c r="BS590" s="152"/>
      <c r="BT590" s="152"/>
      <c r="BU590" s="152"/>
      <c r="BV590" s="152"/>
      <c r="BW590" s="152"/>
      <c r="BX590" s="152"/>
    </row>
    <row r="591" spans="12:76" s="174" customFormat="1" ht="12.75">
      <c r="L591" s="152"/>
      <c r="M591" s="152"/>
      <c r="N591" s="152"/>
      <c r="O591" s="152"/>
      <c r="P591" s="178"/>
      <c r="Q591" s="152"/>
      <c r="R591" s="178"/>
      <c r="S591" s="152"/>
      <c r="T591" s="152"/>
      <c r="U591" s="152"/>
      <c r="V591" s="152"/>
      <c r="W591" s="152"/>
      <c r="X591" s="152"/>
      <c r="Y591" s="152"/>
      <c r="Z591" s="152"/>
      <c r="AA591" s="152"/>
      <c r="AB591" s="152"/>
      <c r="AC591" s="152"/>
      <c r="AD591" s="152"/>
      <c r="AE591" s="152"/>
      <c r="AF591" s="152"/>
      <c r="AG591" s="152"/>
      <c r="AH591" s="152"/>
      <c r="AI591" s="152"/>
      <c r="AJ591" s="152"/>
      <c r="AK591" s="152"/>
      <c r="AL591" s="152"/>
      <c r="AM591" s="152"/>
      <c r="AN591" s="152"/>
      <c r="AO591" s="152"/>
      <c r="AP591" s="152"/>
      <c r="AQ591" s="152"/>
      <c r="AR591" s="152"/>
      <c r="AS591" s="152"/>
      <c r="AT591" s="152"/>
      <c r="AU591" s="152"/>
      <c r="AV591" s="152"/>
      <c r="AW591" s="152"/>
      <c r="AX591" s="152"/>
      <c r="AY591" s="152"/>
      <c r="BC591" s="152"/>
      <c r="BF591" s="152"/>
      <c r="BG591" s="152"/>
      <c r="BS591" s="152"/>
      <c r="BT591" s="152"/>
      <c r="BU591" s="152"/>
      <c r="BV591" s="152"/>
      <c r="BW591" s="152"/>
      <c r="BX591" s="152"/>
    </row>
    <row r="592" spans="12:76" s="174" customFormat="1" ht="12.75">
      <c r="L592" s="152"/>
      <c r="M592" s="152"/>
      <c r="N592" s="152"/>
      <c r="O592" s="152"/>
      <c r="P592" s="178"/>
      <c r="Q592" s="152"/>
      <c r="R592" s="178"/>
      <c r="S592" s="152"/>
      <c r="T592" s="152"/>
      <c r="U592" s="152"/>
      <c r="V592" s="152"/>
      <c r="W592" s="152"/>
      <c r="X592" s="152"/>
      <c r="Y592" s="152"/>
      <c r="Z592" s="152"/>
      <c r="AA592" s="152"/>
      <c r="AB592" s="152"/>
      <c r="AC592" s="152"/>
      <c r="AD592" s="152"/>
      <c r="AE592" s="152"/>
      <c r="AF592" s="152"/>
      <c r="AG592" s="152"/>
      <c r="AH592" s="152"/>
      <c r="AI592" s="152"/>
      <c r="AJ592" s="152"/>
      <c r="AK592" s="152"/>
      <c r="AL592" s="152"/>
      <c r="AM592" s="152"/>
      <c r="AN592" s="152"/>
      <c r="AO592" s="152"/>
      <c r="AP592" s="152"/>
      <c r="AQ592" s="152"/>
      <c r="AR592" s="152"/>
      <c r="AS592" s="152"/>
      <c r="AT592" s="152"/>
      <c r="AU592" s="152"/>
      <c r="AV592" s="152"/>
      <c r="AW592" s="152"/>
      <c r="AX592" s="152"/>
      <c r="AY592" s="152"/>
      <c r="BC592" s="152"/>
      <c r="BF592" s="152"/>
      <c r="BG592" s="152"/>
      <c r="BS592" s="152"/>
      <c r="BT592" s="152"/>
      <c r="BU592" s="152"/>
      <c r="BV592" s="152"/>
      <c r="BW592" s="152"/>
      <c r="BX592" s="152"/>
    </row>
    <row r="593" spans="12:76" s="174" customFormat="1" ht="12.75">
      <c r="L593" s="152"/>
      <c r="M593" s="152"/>
      <c r="N593" s="152"/>
      <c r="O593" s="152"/>
      <c r="P593" s="178"/>
      <c r="Q593" s="152"/>
      <c r="R593" s="178"/>
      <c r="S593" s="152"/>
      <c r="T593" s="152"/>
      <c r="U593" s="152"/>
      <c r="V593" s="152"/>
      <c r="W593" s="152"/>
      <c r="X593" s="152"/>
      <c r="Y593" s="152"/>
      <c r="Z593" s="152"/>
      <c r="AA593" s="152"/>
      <c r="AB593" s="152"/>
      <c r="AC593" s="152"/>
      <c r="AD593" s="152"/>
      <c r="AE593" s="152"/>
      <c r="AF593" s="152"/>
      <c r="AG593" s="152"/>
      <c r="AH593" s="152"/>
      <c r="AI593" s="152"/>
      <c r="AJ593" s="152"/>
      <c r="AK593" s="152"/>
      <c r="AL593" s="152"/>
      <c r="AM593" s="152"/>
      <c r="AN593" s="152"/>
      <c r="AO593" s="152"/>
      <c r="AP593" s="152"/>
      <c r="AQ593" s="152"/>
      <c r="AR593" s="152"/>
      <c r="AS593" s="152"/>
      <c r="AT593" s="152"/>
      <c r="AU593" s="152"/>
      <c r="AV593" s="152"/>
      <c r="AW593" s="152"/>
      <c r="AX593" s="152"/>
      <c r="AY593" s="152"/>
      <c r="BC593" s="152"/>
      <c r="BF593" s="152"/>
      <c r="BG593" s="152"/>
      <c r="BS593" s="152"/>
      <c r="BT593" s="152"/>
      <c r="BU593" s="152"/>
      <c r="BV593" s="152"/>
      <c r="BW593" s="152"/>
      <c r="BX593" s="152"/>
    </row>
    <row r="594" spans="12:76" s="174" customFormat="1" ht="12.75">
      <c r="L594" s="152"/>
      <c r="M594" s="152"/>
      <c r="N594" s="152"/>
      <c r="O594" s="152"/>
      <c r="P594" s="178"/>
      <c r="Q594" s="152"/>
      <c r="R594" s="178"/>
      <c r="S594" s="152"/>
      <c r="T594" s="152"/>
      <c r="U594" s="152"/>
      <c r="V594" s="152"/>
      <c r="W594" s="152"/>
      <c r="X594" s="152"/>
      <c r="Y594" s="152"/>
      <c r="Z594" s="152"/>
      <c r="AA594" s="152"/>
      <c r="AB594" s="152"/>
      <c r="AC594" s="152"/>
      <c r="AD594" s="152"/>
      <c r="AE594" s="152"/>
      <c r="AF594" s="152"/>
      <c r="AG594" s="152"/>
      <c r="AH594" s="152"/>
      <c r="AI594" s="152"/>
      <c r="AJ594" s="152"/>
      <c r="AK594" s="152"/>
      <c r="AL594" s="152"/>
      <c r="AM594" s="152"/>
      <c r="AN594" s="152"/>
      <c r="AO594" s="152"/>
      <c r="AP594" s="152"/>
      <c r="AQ594" s="152"/>
      <c r="AR594" s="152"/>
      <c r="AS594" s="152"/>
      <c r="AT594" s="152"/>
      <c r="AU594" s="152"/>
      <c r="AV594" s="152"/>
      <c r="AW594" s="152"/>
      <c r="AX594" s="152"/>
      <c r="AY594" s="152"/>
      <c r="BC594" s="152"/>
      <c r="BF594" s="152"/>
      <c r="BG594" s="152"/>
      <c r="BS594" s="152"/>
      <c r="BT594" s="152"/>
      <c r="BU594" s="152"/>
      <c r="BV594" s="152"/>
      <c r="BW594" s="152"/>
      <c r="BX594" s="152"/>
    </row>
    <row r="595" spans="12:59" s="174" customFormat="1" ht="12.75">
      <c r="L595" s="152"/>
      <c r="M595" s="152"/>
      <c r="N595" s="152"/>
      <c r="O595" s="152"/>
      <c r="P595" s="178"/>
      <c r="Q595" s="152"/>
      <c r="R595" s="178"/>
      <c r="S595" s="152"/>
      <c r="T595" s="152"/>
      <c r="U595" s="152"/>
      <c r="V595" s="152"/>
      <c r="W595" s="152"/>
      <c r="X595" s="152"/>
      <c r="Y595" s="152"/>
      <c r="Z595" s="152"/>
      <c r="AA595" s="152"/>
      <c r="AB595" s="152"/>
      <c r="AC595" s="152"/>
      <c r="AD595" s="152"/>
      <c r="AE595" s="152"/>
      <c r="AF595" s="152"/>
      <c r="AG595" s="152"/>
      <c r="AH595" s="152"/>
      <c r="AI595" s="152"/>
      <c r="AJ595" s="152"/>
      <c r="AK595" s="152"/>
      <c r="AL595" s="152"/>
      <c r="AM595" s="152"/>
      <c r="AN595" s="152"/>
      <c r="AO595" s="152"/>
      <c r="AP595" s="152"/>
      <c r="AQ595" s="152"/>
      <c r="AR595" s="152"/>
      <c r="AS595" s="152"/>
      <c r="AT595" s="152"/>
      <c r="AU595" s="152"/>
      <c r="AV595" s="152"/>
      <c r="AW595" s="152"/>
      <c r="AX595" s="152"/>
      <c r="AY595" s="152"/>
      <c r="BC595" s="152"/>
      <c r="BF595" s="152"/>
      <c r="BG595" s="152"/>
    </row>
    <row r="596" spans="12:59" s="174" customFormat="1" ht="12.75">
      <c r="L596" s="152"/>
      <c r="M596" s="152"/>
      <c r="N596" s="152"/>
      <c r="O596" s="152"/>
      <c r="P596" s="178"/>
      <c r="Q596" s="152"/>
      <c r="R596" s="178"/>
      <c r="S596" s="152"/>
      <c r="T596" s="152"/>
      <c r="U596" s="152"/>
      <c r="V596" s="152"/>
      <c r="W596" s="152"/>
      <c r="X596" s="152"/>
      <c r="Y596" s="152"/>
      <c r="Z596" s="152"/>
      <c r="AA596" s="152"/>
      <c r="AB596" s="152"/>
      <c r="AC596" s="152"/>
      <c r="AD596" s="152"/>
      <c r="AE596" s="152"/>
      <c r="AF596" s="152"/>
      <c r="AG596" s="152"/>
      <c r="AH596" s="152"/>
      <c r="AI596" s="152"/>
      <c r="AJ596" s="152"/>
      <c r="AK596" s="152"/>
      <c r="AL596" s="152"/>
      <c r="AM596" s="152"/>
      <c r="AN596" s="152"/>
      <c r="AO596" s="152"/>
      <c r="AP596" s="152"/>
      <c r="AQ596" s="152"/>
      <c r="AR596" s="152"/>
      <c r="AS596" s="152"/>
      <c r="AT596" s="152"/>
      <c r="AU596" s="152"/>
      <c r="AV596" s="152"/>
      <c r="AW596" s="152"/>
      <c r="AX596" s="152"/>
      <c r="AY596" s="152"/>
      <c r="BC596" s="152"/>
      <c r="BF596" s="152"/>
      <c r="BG596" s="152"/>
    </row>
    <row r="597" spans="12:59" s="174" customFormat="1" ht="12.75">
      <c r="L597" s="152"/>
      <c r="M597" s="152"/>
      <c r="N597" s="152"/>
      <c r="O597" s="152"/>
      <c r="P597" s="178"/>
      <c r="Q597" s="152"/>
      <c r="R597" s="178"/>
      <c r="S597" s="152"/>
      <c r="T597" s="152"/>
      <c r="U597" s="152"/>
      <c r="V597" s="152"/>
      <c r="W597" s="152"/>
      <c r="X597" s="152"/>
      <c r="Y597" s="152"/>
      <c r="Z597" s="152"/>
      <c r="AA597" s="152"/>
      <c r="AB597" s="152"/>
      <c r="AC597" s="152"/>
      <c r="AD597" s="152"/>
      <c r="AE597" s="152"/>
      <c r="AF597" s="152"/>
      <c r="AG597" s="152"/>
      <c r="AH597" s="152"/>
      <c r="AI597" s="152"/>
      <c r="AJ597" s="152"/>
      <c r="AK597" s="152"/>
      <c r="AL597" s="152"/>
      <c r="AM597" s="152"/>
      <c r="AN597" s="152"/>
      <c r="AO597" s="152"/>
      <c r="AP597" s="152"/>
      <c r="AQ597" s="152"/>
      <c r="AR597" s="152"/>
      <c r="AS597" s="152"/>
      <c r="AT597" s="152"/>
      <c r="AU597" s="152"/>
      <c r="AV597" s="152"/>
      <c r="AW597" s="152"/>
      <c r="AX597" s="152"/>
      <c r="AY597" s="152"/>
      <c r="BC597" s="152"/>
      <c r="BF597" s="152"/>
      <c r="BG597" s="152"/>
    </row>
    <row r="598" spans="12:59" s="174" customFormat="1" ht="12.75">
      <c r="L598" s="152"/>
      <c r="M598" s="152"/>
      <c r="N598" s="152"/>
      <c r="O598" s="152"/>
      <c r="P598" s="178"/>
      <c r="Q598" s="152"/>
      <c r="R598" s="178"/>
      <c r="S598" s="152"/>
      <c r="T598" s="152"/>
      <c r="U598" s="152"/>
      <c r="V598" s="152"/>
      <c r="W598" s="152"/>
      <c r="X598" s="152"/>
      <c r="Y598" s="152"/>
      <c r="Z598" s="152"/>
      <c r="AA598" s="152"/>
      <c r="AB598" s="152"/>
      <c r="AC598" s="152"/>
      <c r="AD598" s="152"/>
      <c r="AE598" s="152"/>
      <c r="AF598" s="152"/>
      <c r="AG598" s="152"/>
      <c r="AH598" s="152"/>
      <c r="AI598" s="152"/>
      <c r="AJ598" s="152"/>
      <c r="AK598" s="152"/>
      <c r="AL598" s="152"/>
      <c r="AM598" s="152"/>
      <c r="AN598" s="152"/>
      <c r="AO598" s="152"/>
      <c r="AP598" s="152"/>
      <c r="AQ598" s="152"/>
      <c r="AR598" s="152"/>
      <c r="AS598" s="152"/>
      <c r="AT598" s="152"/>
      <c r="AU598" s="152"/>
      <c r="AV598" s="152"/>
      <c r="AW598" s="152"/>
      <c r="AX598" s="152"/>
      <c r="AY598" s="152"/>
      <c r="BC598" s="152"/>
      <c r="BF598" s="152"/>
      <c r="BG598" s="152"/>
    </row>
    <row r="599" spans="12:59" s="174" customFormat="1" ht="12.75">
      <c r="L599" s="152"/>
      <c r="M599" s="152"/>
      <c r="N599" s="152"/>
      <c r="O599" s="152"/>
      <c r="P599" s="178"/>
      <c r="Q599" s="152"/>
      <c r="R599" s="178"/>
      <c r="S599" s="152"/>
      <c r="T599" s="152"/>
      <c r="U599" s="152"/>
      <c r="V599" s="152"/>
      <c r="W599" s="152"/>
      <c r="X599" s="152"/>
      <c r="Y599" s="152"/>
      <c r="Z599" s="152"/>
      <c r="AA599" s="152"/>
      <c r="AB599" s="152"/>
      <c r="AC599" s="152"/>
      <c r="AD599" s="152"/>
      <c r="AE599" s="152"/>
      <c r="AF599" s="152"/>
      <c r="AG599" s="152"/>
      <c r="AH599" s="152"/>
      <c r="AI599" s="152"/>
      <c r="AJ599" s="152"/>
      <c r="AK599" s="152"/>
      <c r="AL599" s="152"/>
      <c r="AM599" s="152"/>
      <c r="AN599" s="152"/>
      <c r="AO599" s="152"/>
      <c r="AP599" s="152"/>
      <c r="AQ599" s="152"/>
      <c r="AR599" s="152"/>
      <c r="AS599" s="152"/>
      <c r="AT599" s="152"/>
      <c r="AU599" s="152"/>
      <c r="AV599" s="152"/>
      <c r="AW599" s="152"/>
      <c r="AX599" s="152"/>
      <c r="AY599" s="152"/>
      <c r="BC599" s="152"/>
      <c r="BF599" s="152"/>
      <c r="BG599" s="152"/>
    </row>
    <row r="600" spans="12:59" s="174" customFormat="1" ht="12.75">
      <c r="L600" s="152"/>
      <c r="M600" s="152"/>
      <c r="N600" s="152"/>
      <c r="O600" s="152"/>
      <c r="P600" s="178"/>
      <c r="Q600" s="152"/>
      <c r="R600" s="178"/>
      <c r="S600" s="152"/>
      <c r="T600" s="152"/>
      <c r="U600" s="152"/>
      <c r="V600" s="152"/>
      <c r="W600" s="152"/>
      <c r="X600" s="152"/>
      <c r="Y600" s="152"/>
      <c r="Z600" s="152"/>
      <c r="AA600" s="152"/>
      <c r="AB600" s="152"/>
      <c r="AC600" s="152"/>
      <c r="AD600" s="152"/>
      <c r="AE600" s="152"/>
      <c r="AF600" s="152"/>
      <c r="AG600" s="152"/>
      <c r="AH600" s="152"/>
      <c r="AI600" s="152"/>
      <c r="AJ600" s="152"/>
      <c r="AK600" s="152"/>
      <c r="AL600" s="152"/>
      <c r="AM600" s="152"/>
      <c r="AN600" s="152"/>
      <c r="AO600" s="152"/>
      <c r="AP600" s="152"/>
      <c r="AQ600" s="152"/>
      <c r="AR600" s="152"/>
      <c r="AS600" s="152"/>
      <c r="AT600" s="152"/>
      <c r="AU600" s="152"/>
      <c r="AV600" s="152"/>
      <c r="AW600" s="152"/>
      <c r="AX600" s="152"/>
      <c r="AY600" s="152"/>
      <c r="BC600" s="152"/>
      <c r="BF600" s="152"/>
      <c r="BG600" s="152"/>
    </row>
    <row r="601" spans="12:59" s="174" customFormat="1" ht="12.75">
      <c r="L601" s="152"/>
      <c r="M601" s="152"/>
      <c r="N601" s="152"/>
      <c r="O601" s="152"/>
      <c r="P601" s="178"/>
      <c r="Q601" s="152"/>
      <c r="R601" s="178"/>
      <c r="S601" s="152"/>
      <c r="T601" s="152"/>
      <c r="U601" s="152"/>
      <c r="V601" s="152"/>
      <c r="W601" s="152"/>
      <c r="X601" s="152"/>
      <c r="Y601" s="152"/>
      <c r="Z601" s="152"/>
      <c r="AA601" s="152"/>
      <c r="AB601" s="152"/>
      <c r="AC601" s="152"/>
      <c r="AD601" s="152"/>
      <c r="AE601" s="152"/>
      <c r="AF601" s="152"/>
      <c r="AG601" s="152"/>
      <c r="AH601" s="152"/>
      <c r="AI601" s="152"/>
      <c r="AJ601" s="152"/>
      <c r="AK601" s="152"/>
      <c r="AL601" s="152"/>
      <c r="AM601" s="152"/>
      <c r="AN601" s="152"/>
      <c r="AO601" s="152"/>
      <c r="AP601" s="152"/>
      <c r="AQ601" s="152"/>
      <c r="AR601" s="152"/>
      <c r="AS601" s="152"/>
      <c r="AT601" s="152"/>
      <c r="AU601" s="152"/>
      <c r="AV601" s="152"/>
      <c r="AW601" s="152"/>
      <c r="AX601" s="152"/>
      <c r="AY601" s="152"/>
      <c r="BC601" s="152"/>
      <c r="BF601" s="152"/>
      <c r="BG601" s="152"/>
    </row>
    <row r="602" spans="12:59" s="174" customFormat="1" ht="12.75">
      <c r="L602" s="152"/>
      <c r="M602" s="152"/>
      <c r="N602" s="152"/>
      <c r="O602" s="152"/>
      <c r="P602" s="178"/>
      <c r="Q602" s="152"/>
      <c r="R602" s="178"/>
      <c r="S602" s="152"/>
      <c r="T602" s="152"/>
      <c r="U602" s="152"/>
      <c r="V602" s="152"/>
      <c r="W602" s="152"/>
      <c r="X602" s="152"/>
      <c r="Y602" s="152"/>
      <c r="Z602" s="152"/>
      <c r="AA602" s="152"/>
      <c r="AB602" s="152"/>
      <c r="AC602" s="152"/>
      <c r="AD602" s="152"/>
      <c r="AE602" s="152"/>
      <c r="AF602" s="152"/>
      <c r="AG602" s="152"/>
      <c r="AH602" s="152"/>
      <c r="AI602" s="152"/>
      <c r="AJ602" s="152"/>
      <c r="AK602" s="152"/>
      <c r="AL602" s="152"/>
      <c r="AM602" s="152"/>
      <c r="AN602" s="152"/>
      <c r="AO602" s="152"/>
      <c r="AP602" s="152"/>
      <c r="AQ602" s="152"/>
      <c r="AR602" s="152"/>
      <c r="AS602" s="152"/>
      <c r="AT602" s="152"/>
      <c r="AU602" s="152"/>
      <c r="AV602" s="152"/>
      <c r="AW602" s="152"/>
      <c r="AX602" s="152"/>
      <c r="AY602" s="152"/>
      <c r="BC602" s="152"/>
      <c r="BF602" s="152"/>
      <c r="BG602" s="152"/>
    </row>
    <row r="603" spans="12:59" s="174" customFormat="1" ht="12.75">
      <c r="L603" s="152"/>
      <c r="M603" s="152"/>
      <c r="N603" s="152"/>
      <c r="O603" s="152"/>
      <c r="P603" s="178"/>
      <c r="Q603" s="152"/>
      <c r="R603" s="178"/>
      <c r="S603" s="152"/>
      <c r="T603" s="152"/>
      <c r="U603" s="152"/>
      <c r="V603" s="152"/>
      <c r="W603" s="152"/>
      <c r="X603" s="152"/>
      <c r="Y603" s="152"/>
      <c r="Z603" s="152"/>
      <c r="AA603" s="152"/>
      <c r="AB603" s="152"/>
      <c r="AC603" s="152"/>
      <c r="AD603" s="152"/>
      <c r="AE603" s="152"/>
      <c r="AF603" s="152"/>
      <c r="AG603" s="152"/>
      <c r="AH603" s="152"/>
      <c r="AI603" s="152"/>
      <c r="AJ603" s="152"/>
      <c r="AK603" s="152"/>
      <c r="AL603" s="152"/>
      <c r="AM603" s="152"/>
      <c r="AN603" s="152"/>
      <c r="AO603" s="152"/>
      <c r="AP603" s="152"/>
      <c r="AQ603" s="152"/>
      <c r="AR603" s="152"/>
      <c r="AS603" s="152"/>
      <c r="AT603" s="152"/>
      <c r="AU603" s="152"/>
      <c r="AV603" s="152"/>
      <c r="AW603" s="152"/>
      <c r="AX603" s="152"/>
      <c r="AY603" s="152"/>
      <c r="BC603" s="152"/>
      <c r="BF603" s="152"/>
      <c r="BG603" s="152"/>
    </row>
    <row r="604" spans="12:59" s="174" customFormat="1" ht="12.75">
      <c r="L604" s="152"/>
      <c r="M604" s="152"/>
      <c r="N604" s="152"/>
      <c r="O604" s="152"/>
      <c r="P604" s="178"/>
      <c r="Q604" s="152"/>
      <c r="R604" s="178"/>
      <c r="S604" s="152"/>
      <c r="T604" s="152"/>
      <c r="U604" s="152"/>
      <c r="V604" s="152"/>
      <c r="W604" s="152"/>
      <c r="X604" s="152"/>
      <c r="Y604" s="152"/>
      <c r="Z604" s="152"/>
      <c r="AA604" s="152"/>
      <c r="AB604" s="152"/>
      <c r="AC604" s="152"/>
      <c r="AD604" s="152"/>
      <c r="AE604" s="152"/>
      <c r="AF604" s="152"/>
      <c r="AG604" s="152"/>
      <c r="AH604" s="152"/>
      <c r="AI604" s="152"/>
      <c r="AJ604" s="152"/>
      <c r="AK604" s="152"/>
      <c r="AL604" s="152"/>
      <c r="AM604" s="152"/>
      <c r="AN604" s="152"/>
      <c r="AO604" s="152"/>
      <c r="AP604" s="152"/>
      <c r="AQ604" s="152"/>
      <c r="AR604" s="152"/>
      <c r="AS604" s="152"/>
      <c r="AT604" s="152"/>
      <c r="AU604" s="152"/>
      <c r="AV604" s="152"/>
      <c r="AW604" s="152"/>
      <c r="AX604" s="152"/>
      <c r="AY604" s="152"/>
      <c r="BC604" s="152"/>
      <c r="BF604" s="152"/>
      <c r="BG604" s="152"/>
    </row>
    <row r="605" spans="12:59" s="174" customFormat="1" ht="12.75">
      <c r="L605" s="152"/>
      <c r="M605" s="152"/>
      <c r="N605" s="152"/>
      <c r="O605" s="152"/>
      <c r="P605" s="178"/>
      <c r="Q605" s="152"/>
      <c r="R605" s="178"/>
      <c r="S605" s="152"/>
      <c r="T605" s="152"/>
      <c r="U605" s="152"/>
      <c r="V605" s="152"/>
      <c r="W605" s="152"/>
      <c r="X605" s="152"/>
      <c r="Y605" s="152"/>
      <c r="Z605" s="152"/>
      <c r="AA605" s="152"/>
      <c r="AB605" s="152"/>
      <c r="AC605" s="152"/>
      <c r="AD605" s="152"/>
      <c r="AE605" s="152"/>
      <c r="AF605" s="152"/>
      <c r="AG605" s="152"/>
      <c r="AH605" s="152"/>
      <c r="AI605" s="152"/>
      <c r="AJ605" s="152"/>
      <c r="AK605" s="152"/>
      <c r="AL605" s="152"/>
      <c r="AM605" s="152"/>
      <c r="AN605" s="152"/>
      <c r="AO605" s="152"/>
      <c r="AP605" s="152"/>
      <c r="AQ605" s="152"/>
      <c r="AR605" s="152"/>
      <c r="AS605" s="152"/>
      <c r="AT605" s="152"/>
      <c r="AU605" s="152"/>
      <c r="AV605" s="152"/>
      <c r="AW605" s="152"/>
      <c r="AX605" s="152"/>
      <c r="AY605" s="152"/>
      <c r="BC605" s="152"/>
      <c r="BF605" s="152"/>
      <c r="BG605" s="152"/>
    </row>
    <row r="606" spans="12:59" s="174" customFormat="1" ht="12.75">
      <c r="L606" s="152"/>
      <c r="M606" s="152"/>
      <c r="N606" s="152"/>
      <c r="O606" s="152"/>
      <c r="P606" s="178"/>
      <c r="Q606" s="152"/>
      <c r="R606" s="178"/>
      <c r="S606" s="152"/>
      <c r="T606" s="152"/>
      <c r="U606" s="152"/>
      <c r="V606" s="152"/>
      <c r="W606" s="152"/>
      <c r="X606" s="152"/>
      <c r="Y606" s="152"/>
      <c r="Z606" s="152"/>
      <c r="AA606" s="152"/>
      <c r="AB606" s="152"/>
      <c r="AC606" s="152"/>
      <c r="AD606" s="152"/>
      <c r="AE606" s="152"/>
      <c r="AF606" s="152"/>
      <c r="AG606" s="152"/>
      <c r="AH606" s="152"/>
      <c r="AI606" s="152"/>
      <c r="AJ606" s="152"/>
      <c r="AK606" s="152"/>
      <c r="AL606" s="152"/>
      <c r="AM606" s="152"/>
      <c r="AN606" s="152"/>
      <c r="AO606" s="152"/>
      <c r="AP606" s="152"/>
      <c r="AQ606" s="152"/>
      <c r="AR606" s="152"/>
      <c r="AS606" s="152"/>
      <c r="AT606" s="152"/>
      <c r="AU606" s="152"/>
      <c r="AV606" s="152"/>
      <c r="AW606" s="152"/>
      <c r="AX606" s="152"/>
      <c r="AY606" s="152"/>
      <c r="BC606" s="152"/>
      <c r="BF606" s="152"/>
      <c r="BG606" s="152"/>
    </row>
    <row r="607" spans="12:59" s="174" customFormat="1" ht="12.75">
      <c r="L607" s="152"/>
      <c r="M607" s="152"/>
      <c r="N607" s="152"/>
      <c r="O607" s="152"/>
      <c r="P607" s="178"/>
      <c r="Q607" s="152"/>
      <c r="R607" s="178"/>
      <c r="S607" s="152"/>
      <c r="T607" s="152"/>
      <c r="U607" s="152"/>
      <c r="V607" s="152"/>
      <c r="W607" s="152"/>
      <c r="X607" s="152"/>
      <c r="Y607" s="152"/>
      <c r="Z607" s="152"/>
      <c r="AA607" s="152"/>
      <c r="AB607" s="152"/>
      <c r="AC607" s="152"/>
      <c r="AD607" s="152"/>
      <c r="AE607" s="152"/>
      <c r="AF607" s="152"/>
      <c r="AG607" s="152"/>
      <c r="AH607" s="152"/>
      <c r="AI607" s="152"/>
      <c r="AJ607" s="152"/>
      <c r="AK607" s="152"/>
      <c r="AL607" s="152"/>
      <c r="AM607" s="152"/>
      <c r="AN607" s="152"/>
      <c r="AO607" s="152"/>
      <c r="AP607" s="152"/>
      <c r="AQ607" s="152"/>
      <c r="AR607" s="152"/>
      <c r="AS607" s="152"/>
      <c r="AT607" s="152"/>
      <c r="AU607" s="152"/>
      <c r="AV607" s="152"/>
      <c r="AW607" s="152"/>
      <c r="AX607" s="152"/>
      <c r="AY607" s="152"/>
      <c r="BC607" s="152"/>
      <c r="BF607" s="152"/>
      <c r="BG607" s="152"/>
    </row>
    <row r="608" spans="12:59" s="174" customFormat="1" ht="12.75">
      <c r="L608" s="152"/>
      <c r="M608" s="152"/>
      <c r="N608" s="152"/>
      <c r="O608" s="152"/>
      <c r="P608" s="178"/>
      <c r="Q608" s="152"/>
      <c r="R608" s="178"/>
      <c r="S608" s="152"/>
      <c r="T608" s="152"/>
      <c r="U608" s="152"/>
      <c r="V608" s="152"/>
      <c r="W608" s="152"/>
      <c r="X608" s="152"/>
      <c r="Y608" s="152"/>
      <c r="Z608" s="152"/>
      <c r="AA608" s="152"/>
      <c r="AB608" s="152"/>
      <c r="AC608" s="152"/>
      <c r="AD608" s="152"/>
      <c r="AE608" s="152"/>
      <c r="AF608" s="152"/>
      <c r="AG608" s="152"/>
      <c r="AH608" s="152"/>
      <c r="AI608" s="152"/>
      <c r="AJ608" s="152"/>
      <c r="AK608" s="152"/>
      <c r="AL608" s="152"/>
      <c r="AM608" s="152"/>
      <c r="AN608" s="152"/>
      <c r="AO608" s="152"/>
      <c r="AP608" s="152"/>
      <c r="AQ608" s="152"/>
      <c r="AR608" s="152"/>
      <c r="AS608" s="152"/>
      <c r="AT608" s="152"/>
      <c r="AU608" s="152"/>
      <c r="AV608" s="152"/>
      <c r="AW608" s="152"/>
      <c r="AX608" s="152"/>
      <c r="AY608" s="152"/>
      <c r="BC608" s="152"/>
      <c r="BF608" s="152"/>
      <c r="BG608" s="152"/>
    </row>
    <row r="609" spans="12:59" s="174" customFormat="1" ht="12.75">
      <c r="L609" s="152"/>
      <c r="M609" s="152"/>
      <c r="N609" s="152"/>
      <c r="O609" s="152"/>
      <c r="P609" s="178"/>
      <c r="Q609" s="152"/>
      <c r="R609" s="178"/>
      <c r="S609" s="152"/>
      <c r="T609" s="152"/>
      <c r="U609" s="152"/>
      <c r="V609" s="152"/>
      <c r="W609" s="152"/>
      <c r="X609" s="152"/>
      <c r="Y609" s="152"/>
      <c r="Z609" s="152"/>
      <c r="AA609" s="152"/>
      <c r="AB609" s="152"/>
      <c r="AC609" s="152"/>
      <c r="AD609" s="152"/>
      <c r="AE609" s="152"/>
      <c r="AF609" s="152"/>
      <c r="AG609" s="152"/>
      <c r="AH609" s="152"/>
      <c r="AI609" s="152"/>
      <c r="AJ609" s="152"/>
      <c r="AK609" s="152"/>
      <c r="AL609" s="152"/>
      <c r="AM609" s="152"/>
      <c r="AN609" s="152"/>
      <c r="AO609" s="152"/>
      <c r="AP609" s="152"/>
      <c r="AQ609" s="152"/>
      <c r="AR609" s="152"/>
      <c r="AS609" s="152"/>
      <c r="AT609" s="152"/>
      <c r="AU609" s="152"/>
      <c r="AV609" s="152"/>
      <c r="AW609" s="152"/>
      <c r="AX609" s="152"/>
      <c r="AY609" s="152"/>
      <c r="BC609" s="152"/>
      <c r="BF609" s="152"/>
      <c r="BG609" s="152"/>
    </row>
    <row r="610" spans="12:76" s="174" customFormat="1" ht="12.75">
      <c r="L610" s="152"/>
      <c r="M610" s="152"/>
      <c r="N610" s="152"/>
      <c r="O610" s="152"/>
      <c r="P610" s="178"/>
      <c r="Q610" s="152"/>
      <c r="R610" s="178"/>
      <c r="S610" s="152"/>
      <c r="T610" s="152"/>
      <c r="U610" s="152"/>
      <c r="V610" s="152"/>
      <c r="W610" s="152"/>
      <c r="X610" s="152"/>
      <c r="Y610" s="152"/>
      <c r="Z610" s="152"/>
      <c r="AA610" s="152"/>
      <c r="AB610" s="152"/>
      <c r="AC610" s="152"/>
      <c r="AD610" s="152"/>
      <c r="AE610" s="152"/>
      <c r="AF610" s="152"/>
      <c r="AG610" s="152"/>
      <c r="AH610" s="152"/>
      <c r="AI610" s="152"/>
      <c r="AJ610" s="152"/>
      <c r="AK610" s="152"/>
      <c r="AL610" s="152"/>
      <c r="AM610" s="152"/>
      <c r="AN610" s="152"/>
      <c r="AO610" s="152"/>
      <c r="AP610" s="152"/>
      <c r="AQ610" s="152"/>
      <c r="AR610" s="152"/>
      <c r="AS610" s="152"/>
      <c r="AT610" s="152"/>
      <c r="AU610" s="152"/>
      <c r="AV610" s="152"/>
      <c r="AW610" s="152"/>
      <c r="AX610" s="152"/>
      <c r="AY610" s="152"/>
      <c r="BC610" s="152"/>
      <c r="BF610" s="152"/>
      <c r="BG610" s="152"/>
      <c r="BS610" s="152"/>
      <c r="BT610" s="152"/>
      <c r="BU610" s="152"/>
      <c r="BV610" s="152"/>
      <c r="BW610" s="152"/>
      <c r="BX610" s="152"/>
    </row>
    <row r="611" spans="12:76" s="174" customFormat="1" ht="12.75">
      <c r="L611" s="152"/>
      <c r="M611" s="152"/>
      <c r="N611" s="152"/>
      <c r="O611" s="152"/>
      <c r="P611" s="178"/>
      <c r="Q611" s="152"/>
      <c r="R611" s="178"/>
      <c r="S611" s="152"/>
      <c r="T611" s="152"/>
      <c r="U611" s="152"/>
      <c r="V611" s="152"/>
      <c r="W611" s="152"/>
      <c r="X611" s="152"/>
      <c r="Y611" s="152"/>
      <c r="Z611" s="152"/>
      <c r="AA611" s="152"/>
      <c r="AB611" s="152"/>
      <c r="AC611" s="152"/>
      <c r="AD611" s="152"/>
      <c r="AE611" s="152"/>
      <c r="AF611" s="152"/>
      <c r="AG611" s="152"/>
      <c r="AH611" s="152"/>
      <c r="AI611" s="152"/>
      <c r="AJ611" s="152"/>
      <c r="AK611" s="152"/>
      <c r="AL611" s="152"/>
      <c r="AM611" s="152"/>
      <c r="AN611" s="152"/>
      <c r="AO611" s="152"/>
      <c r="AP611" s="152"/>
      <c r="AQ611" s="152"/>
      <c r="AR611" s="152"/>
      <c r="AS611" s="152"/>
      <c r="AT611" s="152"/>
      <c r="AU611" s="152"/>
      <c r="AV611" s="152"/>
      <c r="AW611" s="152"/>
      <c r="AX611" s="152"/>
      <c r="AY611" s="152"/>
      <c r="BC611" s="152"/>
      <c r="BF611" s="152"/>
      <c r="BG611" s="152"/>
      <c r="BS611" s="152"/>
      <c r="BT611" s="152"/>
      <c r="BU611" s="152"/>
      <c r="BV611" s="152"/>
      <c r="BW611" s="152"/>
      <c r="BX611" s="152"/>
    </row>
    <row r="612" spans="12:76" s="174" customFormat="1" ht="12.75">
      <c r="L612" s="152"/>
      <c r="M612" s="152"/>
      <c r="N612" s="152"/>
      <c r="O612" s="152"/>
      <c r="P612" s="178"/>
      <c r="Q612" s="152"/>
      <c r="R612" s="178"/>
      <c r="S612" s="152"/>
      <c r="T612" s="152"/>
      <c r="U612" s="152"/>
      <c r="V612" s="152"/>
      <c r="W612" s="152"/>
      <c r="X612" s="152"/>
      <c r="Y612" s="152"/>
      <c r="Z612" s="152"/>
      <c r="AA612" s="152"/>
      <c r="AB612" s="152"/>
      <c r="AC612" s="152"/>
      <c r="AD612" s="152"/>
      <c r="AE612" s="152"/>
      <c r="AF612" s="152"/>
      <c r="AG612" s="152"/>
      <c r="AH612" s="152"/>
      <c r="AI612" s="152"/>
      <c r="AJ612" s="152"/>
      <c r="AK612" s="152"/>
      <c r="AL612" s="152"/>
      <c r="AM612" s="152"/>
      <c r="AN612" s="152"/>
      <c r="AO612" s="152"/>
      <c r="AP612" s="152"/>
      <c r="AQ612" s="152"/>
      <c r="AR612" s="152"/>
      <c r="AS612" s="152"/>
      <c r="AT612" s="152"/>
      <c r="AU612" s="152"/>
      <c r="AV612" s="152"/>
      <c r="AW612" s="152"/>
      <c r="AX612" s="152"/>
      <c r="AY612" s="152"/>
      <c r="BC612" s="152"/>
      <c r="BF612" s="152"/>
      <c r="BG612" s="152"/>
      <c r="BS612" s="152"/>
      <c r="BT612" s="152"/>
      <c r="BU612" s="152"/>
      <c r="BV612" s="152"/>
      <c r="BW612" s="152"/>
      <c r="BX612" s="152"/>
    </row>
    <row r="613" spans="12:76" s="174" customFormat="1" ht="12.75">
      <c r="L613" s="152"/>
      <c r="M613" s="152"/>
      <c r="N613" s="152"/>
      <c r="O613" s="152"/>
      <c r="P613" s="178"/>
      <c r="Q613" s="152"/>
      <c r="R613" s="178"/>
      <c r="S613" s="152"/>
      <c r="T613" s="152"/>
      <c r="U613" s="152"/>
      <c r="V613" s="152"/>
      <c r="W613" s="152"/>
      <c r="X613" s="152"/>
      <c r="Y613" s="152"/>
      <c r="Z613" s="152"/>
      <c r="AA613" s="152"/>
      <c r="AB613" s="152"/>
      <c r="AC613" s="152"/>
      <c r="AD613" s="152"/>
      <c r="AE613" s="152"/>
      <c r="AF613" s="152"/>
      <c r="AG613" s="152"/>
      <c r="AH613" s="152"/>
      <c r="AI613" s="152"/>
      <c r="AJ613" s="152"/>
      <c r="AK613" s="152"/>
      <c r="AL613" s="152"/>
      <c r="AM613" s="152"/>
      <c r="AN613" s="152"/>
      <c r="AO613" s="152"/>
      <c r="AP613" s="152"/>
      <c r="AQ613" s="152"/>
      <c r="AR613" s="152"/>
      <c r="AS613" s="152"/>
      <c r="AT613" s="152"/>
      <c r="AU613" s="152"/>
      <c r="AV613" s="152"/>
      <c r="AW613" s="152"/>
      <c r="AX613" s="152"/>
      <c r="AY613" s="152"/>
      <c r="BC613" s="152"/>
      <c r="BF613" s="152"/>
      <c r="BG613" s="152"/>
      <c r="BS613" s="152"/>
      <c r="BT613" s="152"/>
      <c r="BU613" s="152"/>
      <c r="BV613" s="152"/>
      <c r="BW613" s="152"/>
      <c r="BX613" s="152"/>
    </row>
    <row r="614" spans="12:76" s="174" customFormat="1" ht="12.75">
      <c r="L614" s="152"/>
      <c r="M614" s="152"/>
      <c r="N614" s="152"/>
      <c r="O614" s="152"/>
      <c r="P614" s="178"/>
      <c r="Q614" s="152"/>
      <c r="R614" s="178"/>
      <c r="S614" s="152"/>
      <c r="T614" s="152"/>
      <c r="U614" s="152"/>
      <c r="V614" s="152"/>
      <c r="W614" s="152"/>
      <c r="X614" s="152"/>
      <c r="Y614" s="152"/>
      <c r="Z614" s="152"/>
      <c r="AA614" s="152"/>
      <c r="AB614" s="152"/>
      <c r="AC614" s="152"/>
      <c r="AD614" s="152"/>
      <c r="AE614" s="152"/>
      <c r="AF614" s="152"/>
      <c r="AG614" s="152"/>
      <c r="AH614" s="152"/>
      <c r="AI614" s="152"/>
      <c r="AJ614" s="152"/>
      <c r="AK614" s="152"/>
      <c r="AL614" s="152"/>
      <c r="AM614" s="152"/>
      <c r="AN614" s="152"/>
      <c r="AO614" s="152"/>
      <c r="AP614" s="152"/>
      <c r="AQ614" s="152"/>
      <c r="AR614" s="152"/>
      <c r="AS614" s="152"/>
      <c r="AT614" s="152"/>
      <c r="AU614" s="152"/>
      <c r="AV614" s="152"/>
      <c r="AW614" s="152"/>
      <c r="AX614" s="152"/>
      <c r="AY614" s="152"/>
      <c r="BC614" s="152"/>
      <c r="BF614" s="152"/>
      <c r="BG614" s="152"/>
      <c r="BS614" s="152"/>
      <c r="BT614" s="152"/>
      <c r="BU614" s="152"/>
      <c r="BV614" s="152"/>
      <c r="BW614" s="152"/>
      <c r="BX614" s="152"/>
    </row>
    <row r="615" spans="12:76" s="174" customFormat="1" ht="12.75">
      <c r="L615" s="152"/>
      <c r="M615" s="152"/>
      <c r="N615" s="152"/>
      <c r="O615" s="152"/>
      <c r="P615" s="178"/>
      <c r="Q615" s="152"/>
      <c r="R615" s="178"/>
      <c r="S615" s="152"/>
      <c r="T615" s="152"/>
      <c r="U615" s="152"/>
      <c r="V615" s="152"/>
      <c r="W615" s="152"/>
      <c r="X615" s="152"/>
      <c r="Y615" s="152"/>
      <c r="Z615" s="152"/>
      <c r="AA615" s="152"/>
      <c r="AB615" s="152"/>
      <c r="AC615" s="152"/>
      <c r="AD615" s="152"/>
      <c r="AE615" s="152"/>
      <c r="AF615" s="152"/>
      <c r="AG615" s="152"/>
      <c r="AH615" s="152"/>
      <c r="AI615" s="152"/>
      <c r="AJ615" s="152"/>
      <c r="AK615" s="152"/>
      <c r="AL615" s="152"/>
      <c r="AM615" s="152"/>
      <c r="AN615" s="152"/>
      <c r="AO615" s="152"/>
      <c r="AP615" s="152"/>
      <c r="AQ615" s="152"/>
      <c r="AR615" s="152"/>
      <c r="AS615" s="152"/>
      <c r="AT615" s="152"/>
      <c r="AU615" s="152"/>
      <c r="AV615" s="152"/>
      <c r="AW615" s="152"/>
      <c r="AX615" s="152"/>
      <c r="AY615" s="152"/>
      <c r="BC615" s="152"/>
      <c r="BF615" s="152"/>
      <c r="BG615" s="152"/>
      <c r="BS615" s="152"/>
      <c r="BT615" s="152"/>
      <c r="BU615" s="152"/>
      <c r="BV615" s="152"/>
      <c r="BW615" s="152"/>
      <c r="BX615" s="152"/>
    </row>
    <row r="616" spans="12:76" s="174" customFormat="1" ht="12.75">
      <c r="L616" s="152"/>
      <c r="M616" s="152"/>
      <c r="N616" s="152"/>
      <c r="O616" s="152"/>
      <c r="P616" s="178"/>
      <c r="Q616" s="152"/>
      <c r="R616" s="178"/>
      <c r="S616" s="152"/>
      <c r="T616" s="152"/>
      <c r="U616" s="152"/>
      <c r="V616" s="152"/>
      <c r="W616" s="152"/>
      <c r="X616" s="152"/>
      <c r="Y616" s="152"/>
      <c r="Z616" s="152"/>
      <c r="AA616" s="152"/>
      <c r="AB616" s="152"/>
      <c r="AC616" s="152"/>
      <c r="AD616" s="152"/>
      <c r="AE616" s="152"/>
      <c r="AF616" s="152"/>
      <c r="AG616" s="152"/>
      <c r="AH616" s="152"/>
      <c r="AI616" s="152"/>
      <c r="AJ616" s="152"/>
      <c r="AK616" s="152"/>
      <c r="AL616" s="152"/>
      <c r="AM616" s="152"/>
      <c r="AN616" s="152"/>
      <c r="AO616" s="152"/>
      <c r="AP616" s="152"/>
      <c r="AQ616" s="152"/>
      <c r="AR616" s="152"/>
      <c r="AS616" s="152"/>
      <c r="AT616" s="152"/>
      <c r="AU616" s="152"/>
      <c r="AV616" s="152"/>
      <c r="AW616" s="152"/>
      <c r="AX616" s="152"/>
      <c r="AY616" s="152"/>
      <c r="BC616" s="152"/>
      <c r="BF616" s="152"/>
      <c r="BG616" s="152"/>
      <c r="BS616" s="152"/>
      <c r="BT616" s="152"/>
      <c r="BU616" s="152"/>
      <c r="BV616" s="152"/>
      <c r="BW616" s="152"/>
      <c r="BX616" s="152"/>
    </row>
    <row r="617" spans="12:76" s="174" customFormat="1" ht="12.75">
      <c r="L617" s="152"/>
      <c r="M617" s="152"/>
      <c r="N617" s="152"/>
      <c r="O617" s="152"/>
      <c r="P617" s="178"/>
      <c r="Q617" s="152"/>
      <c r="R617" s="178"/>
      <c r="S617" s="152"/>
      <c r="T617" s="152"/>
      <c r="U617" s="152"/>
      <c r="V617" s="152"/>
      <c r="W617" s="152"/>
      <c r="X617" s="152"/>
      <c r="Y617" s="152"/>
      <c r="Z617" s="152"/>
      <c r="AA617" s="152"/>
      <c r="AB617" s="152"/>
      <c r="AC617" s="152"/>
      <c r="AD617" s="152"/>
      <c r="AE617" s="152"/>
      <c r="AF617" s="152"/>
      <c r="AG617" s="152"/>
      <c r="AH617" s="152"/>
      <c r="AI617" s="152"/>
      <c r="AJ617" s="152"/>
      <c r="AK617" s="152"/>
      <c r="AL617" s="152"/>
      <c r="AM617" s="152"/>
      <c r="AN617" s="152"/>
      <c r="AO617" s="152"/>
      <c r="AP617" s="152"/>
      <c r="AQ617" s="152"/>
      <c r="AR617" s="152"/>
      <c r="AS617" s="152"/>
      <c r="AT617" s="152"/>
      <c r="AU617" s="152"/>
      <c r="AV617" s="152"/>
      <c r="AW617" s="152"/>
      <c r="AX617" s="152"/>
      <c r="AY617" s="152"/>
      <c r="BC617" s="152"/>
      <c r="BF617" s="152"/>
      <c r="BG617" s="152"/>
      <c r="BS617" s="152"/>
      <c r="BT617" s="152"/>
      <c r="BU617" s="152"/>
      <c r="BV617" s="152"/>
      <c r="BW617" s="152"/>
      <c r="BX617" s="152"/>
    </row>
    <row r="618" spans="12:76" s="174" customFormat="1" ht="12.75">
      <c r="L618" s="152"/>
      <c r="M618" s="152"/>
      <c r="N618" s="152"/>
      <c r="O618" s="152"/>
      <c r="P618" s="178"/>
      <c r="Q618" s="152"/>
      <c r="R618" s="178"/>
      <c r="S618" s="152"/>
      <c r="T618" s="152"/>
      <c r="U618" s="152"/>
      <c r="V618" s="152"/>
      <c r="W618" s="152"/>
      <c r="X618" s="152"/>
      <c r="Y618" s="152"/>
      <c r="Z618" s="152"/>
      <c r="AA618" s="152"/>
      <c r="AB618" s="152"/>
      <c r="AC618" s="152"/>
      <c r="AD618" s="152"/>
      <c r="AE618" s="152"/>
      <c r="AF618" s="152"/>
      <c r="AG618" s="152"/>
      <c r="AH618" s="152"/>
      <c r="AI618" s="152"/>
      <c r="AJ618" s="152"/>
      <c r="AK618" s="152"/>
      <c r="AL618" s="152"/>
      <c r="AM618" s="152"/>
      <c r="AN618" s="152"/>
      <c r="AO618" s="152"/>
      <c r="AP618" s="152"/>
      <c r="AQ618" s="152"/>
      <c r="AR618" s="152"/>
      <c r="AS618" s="152"/>
      <c r="AT618" s="152"/>
      <c r="AU618" s="152"/>
      <c r="AV618" s="152"/>
      <c r="AW618" s="152"/>
      <c r="AX618" s="152"/>
      <c r="AY618" s="152"/>
      <c r="BC618" s="152"/>
      <c r="BF618" s="152"/>
      <c r="BG618" s="152"/>
      <c r="BS618" s="152"/>
      <c r="BT618" s="152"/>
      <c r="BU618" s="152"/>
      <c r="BV618" s="152"/>
      <c r="BW618" s="152"/>
      <c r="BX618" s="152"/>
    </row>
    <row r="619" spans="12:76" s="174" customFormat="1" ht="12.75">
      <c r="L619" s="152"/>
      <c r="M619" s="152"/>
      <c r="N619" s="152"/>
      <c r="O619" s="152"/>
      <c r="P619" s="178"/>
      <c r="Q619" s="152"/>
      <c r="R619" s="178"/>
      <c r="S619" s="152"/>
      <c r="T619" s="152"/>
      <c r="U619" s="152"/>
      <c r="V619" s="152"/>
      <c r="W619" s="152"/>
      <c r="X619" s="152"/>
      <c r="Y619" s="152"/>
      <c r="Z619" s="152"/>
      <c r="AA619" s="152"/>
      <c r="AB619" s="152"/>
      <c r="AC619" s="152"/>
      <c r="AD619" s="152"/>
      <c r="AE619" s="152"/>
      <c r="AF619" s="152"/>
      <c r="AG619" s="152"/>
      <c r="AH619" s="152"/>
      <c r="AI619" s="152"/>
      <c r="AJ619" s="152"/>
      <c r="AK619" s="152"/>
      <c r="AL619" s="152"/>
      <c r="AM619" s="152"/>
      <c r="AN619" s="152"/>
      <c r="AO619" s="152"/>
      <c r="AP619" s="152"/>
      <c r="AQ619" s="152"/>
      <c r="AR619" s="152"/>
      <c r="AS619" s="152"/>
      <c r="AT619" s="152"/>
      <c r="AU619" s="152"/>
      <c r="AV619" s="152"/>
      <c r="AW619" s="152"/>
      <c r="AX619" s="152"/>
      <c r="AY619" s="152"/>
      <c r="BC619" s="152"/>
      <c r="BF619" s="152"/>
      <c r="BG619" s="152"/>
      <c r="BS619" s="152"/>
      <c r="BT619" s="152"/>
      <c r="BU619" s="152"/>
      <c r="BV619" s="152"/>
      <c r="BW619" s="152"/>
      <c r="BX619" s="152"/>
    </row>
    <row r="620" spans="12:76" s="174" customFormat="1" ht="12.75">
      <c r="L620" s="152"/>
      <c r="M620" s="152"/>
      <c r="N620" s="152"/>
      <c r="O620" s="152"/>
      <c r="P620" s="178"/>
      <c r="Q620" s="152"/>
      <c r="R620" s="178"/>
      <c r="S620" s="152"/>
      <c r="T620" s="152"/>
      <c r="U620" s="152"/>
      <c r="V620" s="152"/>
      <c r="W620" s="152"/>
      <c r="X620" s="152"/>
      <c r="Y620" s="152"/>
      <c r="Z620" s="152"/>
      <c r="AA620" s="152"/>
      <c r="AB620" s="152"/>
      <c r="AC620" s="152"/>
      <c r="AD620" s="152"/>
      <c r="AE620" s="152"/>
      <c r="AF620" s="152"/>
      <c r="AG620" s="152"/>
      <c r="AH620" s="152"/>
      <c r="AI620" s="152"/>
      <c r="AJ620" s="152"/>
      <c r="AK620" s="152"/>
      <c r="AL620" s="152"/>
      <c r="AM620" s="152"/>
      <c r="AN620" s="152"/>
      <c r="AO620" s="152"/>
      <c r="AP620" s="152"/>
      <c r="AQ620" s="152"/>
      <c r="AR620" s="152"/>
      <c r="AS620" s="152"/>
      <c r="AT620" s="152"/>
      <c r="AU620" s="152"/>
      <c r="AV620" s="152"/>
      <c r="AW620" s="152"/>
      <c r="AX620" s="152"/>
      <c r="AY620" s="152"/>
      <c r="BC620" s="152"/>
      <c r="BF620" s="152"/>
      <c r="BG620" s="152"/>
      <c r="BS620" s="152"/>
      <c r="BT620" s="152"/>
      <c r="BU620" s="152"/>
      <c r="BV620" s="152"/>
      <c r="BW620" s="152"/>
      <c r="BX620" s="152"/>
    </row>
    <row r="621" spans="12:76" s="174" customFormat="1" ht="12.75">
      <c r="L621" s="152"/>
      <c r="M621" s="152"/>
      <c r="N621" s="152"/>
      <c r="O621" s="152"/>
      <c r="P621" s="178"/>
      <c r="Q621" s="152"/>
      <c r="R621" s="178"/>
      <c r="S621" s="152"/>
      <c r="T621" s="152"/>
      <c r="U621" s="152"/>
      <c r="V621" s="152"/>
      <c r="W621" s="152"/>
      <c r="X621" s="152"/>
      <c r="Y621" s="152"/>
      <c r="Z621" s="152"/>
      <c r="AA621" s="152"/>
      <c r="AB621" s="152"/>
      <c r="AC621" s="152"/>
      <c r="AD621" s="152"/>
      <c r="AE621" s="152"/>
      <c r="AF621" s="152"/>
      <c r="AG621" s="152"/>
      <c r="AH621" s="152"/>
      <c r="AI621" s="152"/>
      <c r="AJ621" s="152"/>
      <c r="AK621" s="152"/>
      <c r="AL621" s="152"/>
      <c r="AM621" s="152"/>
      <c r="AN621" s="152"/>
      <c r="AO621" s="152"/>
      <c r="AP621" s="152"/>
      <c r="AQ621" s="152"/>
      <c r="AR621" s="152"/>
      <c r="AS621" s="152"/>
      <c r="AT621" s="152"/>
      <c r="AU621" s="152"/>
      <c r="AV621" s="152"/>
      <c r="AW621" s="152"/>
      <c r="AX621" s="152"/>
      <c r="AY621" s="152"/>
      <c r="BC621" s="152"/>
      <c r="BF621" s="152"/>
      <c r="BG621" s="152"/>
      <c r="BS621" s="152"/>
      <c r="BT621" s="152"/>
      <c r="BU621" s="152"/>
      <c r="BV621" s="152"/>
      <c r="BW621" s="152"/>
      <c r="BX621" s="152"/>
    </row>
    <row r="622" spans="12:76" s="174" customFormat="1" ht="12.75">
      <c r="L622" s="152"/>
      <c r="M622" s="152"/>
      <c r="N622" s="152"/>
      <c r="O622" s="152"/>
      <c r="P622" s="178"/>
      <c r="Q622" s="152"/>
      <c r="R622" s="178"/>
      <c r="S622" s="152"/>
      <c r="T622" s="152"/>
      <c r="U622" s="152"/>
      <c r="V622" s="152"/>
      <c r="W622" s="152"/>
      <c r="X622" s="152"/>
      <c r="Y622" s="152"/>
      <c r="Z622" s="152"/>
      <c r="AA622" s="152"/>
      <c r="AB622" s="152"/>
      <c r="AC622" s="152"/>
      <c r="AD622" s="152"/>
      <c r="AE622" s="152"/>
      <c r="AF622" s="152"/>
      <c r="AG622" s="152"/>
      <c r="AH622" s="152"/>
      <c r="AI622" s="152"/>
      <c r="AJ622" s="152"/>
      <c r="AK622" s="152"/>
      <c r="AL622" s="152"/>
      <c r="AM622" s="152"/>
      <c r="AN622" s="152"/>
      <c r="AO622" s="152"/>
      <c r="AP622" s="152"/>
      <c r="AQ622" s="152"/>
      <c r="AR622" s="152"/>
      <c r="AS622" s="152"/>
      <c r="AT622" s="152"/>
      <c r="AU622" s="152"/>
      <c r="AV622" s="152"/>
      <c r="AW622" s="152"/>
      <c r="AX622" s="152"/>
      <c r="AY622" s="152"/>
      <c r="BC622" s="152"/>
      <c r="BF622" s="152"/>
      <c r="BG622" s="152"/>
      <c r="BS622" s="152"/>
      <c r="BT622" s="152"/>
      <c r="BU622" s="152"/>
      <c r="BV622" s="152"/>
      <c r="BW622" s="152"/>
      <c r="BX622" s="152"/>
    </row>
    <row r="623" spans="12:76" s="174" customFormat="1" ht="12.75">
      <c r="L623" s="152"/>
      <c r="M623" s="152"/>
      <c r="N623" s="152"/>
      <c r="O623" s="152"/>
      <c r="P623" s="178"/>
      <c r="Q623" s="152"/>
      <c r="R623" s="178"/>
      <c r="S623" s="152"/>
      <c r="T623" s="152"/>
      <c r="U623" s="152"/>
      <c r="V623" s="152"/>
      <c r="W623" s="152"/>
      <c r="X623" s="152"/>
      <c r="Y623" s="152"/>
      <c r="Z623" s="152"/>
      <c r="AA623" s="152"/>
      <c r="AB623" s="152"/>
      <c r="AC623" s="152"/>
      <c r="AD623" s="152"/>
      <c r="AE623" s="152"/>
      <c r="AF623" s="152"/>
      <c r="AG623" s="152"/>
      <c r="AH623" s="152"/>
      <c r="AI623" s="152"/>
      <c r="AJ623" s="152"/>
      <c r="AK623" s="152"/>
      <c r="AL623" s="152"/>
      <c r="AM623" s="152"/>
      <c r="AN623" s="152"/>
      <c r="AO623" s="152"/>
      <c r="AP623" s="152"/>
      <c r="AQ623" s="152"/>
      <c r="AR623" s="152"/>
      <c r="AS623" s="152"/>
      <c r="AT623" s="152"/>
      <c r="AU623" s="152"/>
      <c r="AV623" s="152"/>
      <c r="AW623" s="152"/>
      <c r="AX623" s="152"/>
      <c r="AY623" s="152"/>
      <c r="BC623" s="152"/>
      <c r="BF623" s="152"/>
      <c r="BG623" s="152"/>
      <c r="BS623" s="152"/>
      <c r="BT623" s="152"/>
      <c r="BU623" s="152"/>
      <c r="BV623" s="152"/>
      <c r="BW623" s="152"/>
      <c r="BX623" s="152"/>
    </row>
    <row r="624" spans="12:76" s="174" customFormat="1" ht="12.75">
      <c r="L624" s="152"/>
      <c r="M624" s="152"/>
      <c r="N624" s="152"/>
      <c r="O624" s="152"/>
      <c r="P624" s="178"/>
      <c r="Q624" s="152"/>
      <c r="R624" s="178"/>
      <c r="S624" s="152"/>
      <c r="T624" s="152"/>
      <c r="U624" s="152"/>
      <c r="V624" s="152"/>
      <c r="W624" s="152"/>
      <c r="X624" s="152"/>
      <c r="Y624" s="152"/>
      <c r="Z624" s="152"/>
      <c r="AA624" s="152"/>
      <c r="AB624" s="152"/>
      <c r="AC624" s="152"/>
      <c r="AD624" s="152"/>
      <c r="AE624" s="152"/>
      <c r="AF624" s="152"/>
      <c r="AG624" s="152"/>
      <c r="AH624" s="152"/>
      <c r="AI624" s="152"/>
      <c r="AJ624" s="152"/>
      <c r="AK624" s="152"/>
      <c r="AL624" s="152"/>
      <c r="AM624" s="152"/>
      <c r="AN624" s="152"/>
      <c r="AO624" s="152"/>
      <c r="AP624" s="152"/>
      <c r="AQ624" s="152"/>
      <c r="AR624" s="152"/>
      <c r="AS624" s="152"/>
      <c r="AT624" s="152"/>
      <c r="AU624" s="152"/>
      <c r="AV624" s="152"/>
      <c r="AW624" s="152"/>
      <c r="AX624" s="152"/>
      <c r="AY624" s="152"/>
      <c r="BC624" s="152"/>
      <c r="BF624" s="152"/>
      <c r="BG624" s="152"/>
      <c r="BS624" s="152"/>
      <c r="BT624" s="152"/>
      <c r="BU624" s="152"/>
      <c r="BV624" s="152"/>
      <c r="BW624" s="152"/>
      <c r="BX624" s="152"/>
    </row>
    <row r="625" spans="12:76" s="174" customFormat="1" ht="12.75">
      <c r="L625" s="152"/>
      <c r="M625" s="152"/>
      <c r="N625" s="152"/>
      <c r="O625" s="152"/>
      <c r="P625" s="178"/>
      <c r="Q625" s="152"/>
      <c r="R625" s="178"/>
      <c r="S625" s="152"/>
      <c r="T625" s="152"/>
      <c r="U625" s="152"/>
      <c r="V625" s="152"/>
      <c r="W625" s="152"/>
      <c r="X625" s="152"/>
      <c r="Y625" s="152"/>
      <c r="Z625" s="152"/>
      <c r="AA625" s="152"/>
      <c r="AB625" s="152"/>
      <c r="AC625" s="152"/>
      <c r="AD625" s="152"/>
      <c r="AE625" s="152"/>
      <c r="AF625" s="152"/>
      <c r="AG625" s="152"/>
      <c r="AH625" s="152"/>
      <c r="AI625" s="152"/>
      <c r="AJ625" s="152"/>
      <c r="AK625" s="152"/>
      <c r="AL625" s="152"/>
      <c r="AM625" s="152"/>
      <c r="AN625" s="152"/>
      <c r="AO625" s="152"/>
      <c r="AP625" s="152"/>
      <c r="AQ625" s="152"/>
      <c r="AR625" s="152"/>
      <c r="AS625" s="152"/>
      <c r="AT625" s="152"/>
      <c r="AU625" s="152"/>
      <c r="AV625" s="152"/>
      <c r="AW625" s="152"/>
      <c r="AX625" s="152"/>
      <c r="AY625" s="152"/>
      <c r="BC625" s="152"/>
      <c r="BF625" s="152"/>
      <c r="BG625" s="152"/>
      <c r="BS625" s="152"/>
      <c r="BT625" s="152"/>
      <c r="BU625" s="152"/>
      <c r="BV625" s="152"/>
      <c r="BW625" s="152"/>
      <c r="BX625" s="152"/>
    </row>
    <row r="626" spans="12:76" s="174" customFormat="1" ht="12.75">
      <c r="L626" s="152"/>
      <c r="M626" s="152"/>
      <c r="N626" s="152"/>
      <c r="O626" s="152"/>
      <c r="P626" s="178"/>
      <c r="Q626" s="152"/>
      <c r="R626" s="178"/>
      <c r="S626" s="152"/>
      <c r="T626" s="152"/>
      <c r="U626" s="152"/>
      <c r="V626" s="152"/>
      <c r="W626" s="152"/>
      <c r="X626" s="152"/>
      <c r="Y626" s="152"/>
      <c r="Z626" s="152"/>
      <c r="AA626" s="152"/>
      <c r="AB626" s="152"/>
      <c r="AC626" s="152"/>
      <c r="AD626" s="152"/>
      <c r="AE626" s="152"/>
      <c r="AF626" s="152"/>
      <c r="AG626" s="152"/>
      <c r="AH626" s="152"/>
      <c r="AI626" s="152"/>
      <c r="AJ626" s="152"/>
      <c r="AK626" s="152"/>
      <c r="AL626" s="152"/>
      <c r="AM626" s="152"/>
      <c r="AN626" s="152"/>
      <c r="AO626" s="152"/>
      <c r="AP626" s="152"/>
      <c r="AQ626" s="152"/>
      <c r="AR626" s="152"/>
      <c r="AS626" s="152"/>
      <c r="AT626" s="152"/>
      <c r="AU626" s="152"/>
      <c r="AV626" s="152"/>
      <c r="AW626" s="152"/>
      <c r="AX626" s="152"/>
      <c r="AY626" s="152"/>
      <c r="BC626" s="152"/>
      <c r="BF626" s="152"/>
      <c r="BG626" s="152"/>
      <c r="BS626" s="152"/>
      <c r="BT626" s="152"/>
      <c r="BU626" s="152"/>
      <c r="BV626" s="152"/>
      <c r="BW626" s="152"/>
      <c r="BX626" s="152"/>
    </row>
    <row r="627" spans="12:76" s="174" customFormat="1" ht="12.75">
      <c r="L627" s="152"/>
      <c r="M627" s="152"/>
      <c r="N627" s="152"/>
      <c r="O627" s="152"/>
      <c r="P627" s="178"/>
      <c r="Q627" s="152"/>
      <c r="R627" s="178"/>
      <c r="S627" s="152"/>
      <c r="T627" s="152"/>
      <c r="U627" s="152"/>
      <c r="V627" s="152"/>
      <c r="W627" s="152"/>
      <c r="X627" s="152"/>
      <c r="Y627" s="152"/>
      <c r="Z627" s="152"/>
      <c r="AA627" s="152"/>
      <c r="AB627" s="152"/>
      <c r="AC627" s="152"/>
      <c r="AD627" s="152"/>
      <c r="AE627" s="152"/>
      <c r="AF627" s="152"/>
      <c r="AG627" s="152"/>
      <c r="AH627" s="152"/>
      <c r="AI627" s="152"/>
      <c r="AJ627" s="152"/>
      <c r="AK627" s="152"/>
      <c r="AL627" s="152"/>
      <c r="AM627" s="152"/>
      <c r="AN627" s="152"/>
      <c r="AO627" s="152"/>
      <c r="AP627" s="152"/>
      <c r="AQ627" s="152"/>
      <c r="AR627" s="152"/>
      <c r="AS627" s="152"/>
      <c r="AT627" s="152"/>
      <c r="AU627" s="152"/>
      <c r="AV627" s="152"/>
      <c r="AW627" s="152"/>
      <c r="AX627" s="152"/>
      <c r="AY627" s="152"/>
      <c r="BC627" s="152"/>
      <c r="BF627" s="152"/>
      <c r="BG627" s="152"/>
      <c r="BS627" s="152"/>
      <c r="BT627" s="152"/>
      <c r="BU627" s="152"/>
      <c r="BV627" s="152"/>
      <c r="BW627" s="152"/>
      <c r="BX627" s="152"/>
    </row>
    <row r="628" spans="12:76" s="174" customFormat="1" ht="12.75">
      <c r="L628" s="152"/>
      <c r="M628" s="152"/>
      <c r="N628" s="152"/>
      <c r="O628" s="152"/>
      <c r="P628" s="178"/>
      <c r="Q628" s="152"/>
      <c r="R628" s="178"/>
      <c r="S628" s="152"/>
      <c r="T628" s="152"/>
      <c r="U628" s="152"/>
      <c r="V628" s="152"/>
      <c r="W628" s="152"/>
      <c r="X628" s="152"/>
      <c r="Y628" s="152"/>
      <c r="Z628" s="152"/>
      <c r="AA628" s="152"/>
      <c r="AB628" s="152"/>
      <c r="AC628" s="152"/>
      <c r="AD628" s="152"/>
      <c r="AE628" s="152"/>
      <c r="AF628" s="152"/>
      <c r="AG628" s="152"/>
      <c r="AH628" s="152"/>
      <c r="AI628" s="152"/>
      <c r="AJ628" s="152"/>
      <c r="AK628" s="152"/>
      <c r="AL628" s="152"/>
      <c r="AM628" s="152"/>
      <c r="AN628" s="152"/>
      <c r="AO628" s="152"/>
      <c r="AP628" s="152"/>
      <c r="AQ628" s="152"/>
      <c r="AR628" s="152"/>
      <c r="AS628" s="152"/>
      <c r="AT628" s="152"/>
      <c r="AU628" s="152"/>
      <c r="AV628" s="152"/>
      <c r="AW628" s="152"/>
      <c r="AX628" s="152"/>
      <c r="AY628" s="152"/>
      <c r="BC628" s="152"/>
      <c r="BF628" s="152"/>
      <c r="BG628" s="152"/>
      <c r="BS628" s="152"/>
      <c r="BT628" s="152"/>
      <c r="BU628" s="152"/>
      <c r="BV628" s="152"/>
      <c r="BW628" s="152"/>
      <c r="BX628" s="152"/>
    </row>
    <row r="629" spans="12:76" s="174" customFormat="1" ht="12.75">
      <c r="L629" s="152"/>
      <c r="M629" s="152"/>
      <c r="N629" s="152"/>
      <c r="O629" s="152"/>
      <c r="P629" s="178"/>
      <c r="Q629" s="152"/>
      <c r="R629" s="178"/>
      <c r="S629" s="152"/>
      <c r="T629" s="152"/>
      <c r="U629" s="152"/>
      <c r="V629" s="152"/>
      <c r="W629" s="152"/>
      <c r="X629" s="152"/>
      <c r="Y629" s="152"/>
      <c r="Z629" s="152"/>
      <c r="AA629" s="152"/>
      <c r="AB629" s="152"/>
      <c r="AC629" s="152"/>
      <c r="AD629" s="152"/>
      <c r="AE629" s="152"/>
      <c r="AF629" s="152"/>
      <c r="AG629" s="152"/>
      <c r="AH629" s="152"/>
      <c r="AI629" s="152"/>
      <c r="AJ629" s="152"/>
      <c r="AK629" s="152"/>
      <c r="AL629" s="152"/>
      <c r="AM629" s="152"/>
      <c r="AN629" s="152"/>
      <c r="AO629" s="152"/>
      <c r="AP629" s="152"/>
      <c r="AQ629" s="152"/>
      <c r="AR629" s="152"/>
      <c r="AS629" s="152"/>
      <c r="AT629" s="152"/>
      <c r="AU629" s="152"/>
      <c r="AV629" s="152"/>
      <c r="AW629" s="152"/>
      <c r="AX629" s="152"/>
      <c r="AY629" s="152"/>
      <c r="BC629" s="152"/>
      <c r="BF629" s="152"/>
      <c r="BG629" s="152"/>
      <c r="BS629" s="152"/>
      <c r="BT629" s="152"/>
      <c r="BU629" s="152"/>
      <c r="BV629" s="152"/>
      <c r="BW629" s="152"/>
      <c r="BX629" s="152"/>
    </row>
    <row r="630" spans="12:76" s="174" customFormat="1" ht="12.75">
      <c r="L630" s="152"/>
      <c r="M630" s="152"/>
      <c r="N630" s="152"/>
      <c r="O630" s="152"/>
      <c r="P630" s="178"/>
      <c r="Q630" s="152"/>
      <c r="R630" s="178"/>
      <c r="S630" s="152"/>
      <c r="T630" s="152"/>
      <c r="U630" s="152"/>
      <c r="V630" s="152"/>
      <c r="W630" s="152"/>
      <c r="X630" s="152"/>
      <c r="Y630" s="152"/>
      <c r="Z630" s="152"/>
      <c r="AA630" s="152"/>
      <c r="AB630" s="152"/>
      <c r="AC630" s="152"/>
      <c r="AD630" s="152"/>
      <c r="AE630" s="152"/>
      <c r="AF630" s="152"/>
      <c r="AG630" s="152"/>
      <c r="AH630" s="152"/>
      <c r="AI630" s="152"/>
      <c r="AJ630" s="152"/>
      <c r="AK630" s="152"/>
      <c r="AL630" s="152"/>
      <c r="AM630" s="152"/>
      <c r="AN630" s="152"/>
      <c r="AO630" s="152"/>
      <c r="AP630" s="152"/>
      <c r="AQ630" s="152"/>
      <c r="AR630" s="152"/>
      <c r="AS630" s="152"/>
      <c r="AT630" s="152"/>
      <c r="AU630" s="152"/>
      <c r="AV630" s="152"/>
      <c r="AW630" s="152"/>
      <c r="AX630" s="152"/>
      <c r="AY630" s="152"/>
      <c r="BC630" s="152"/>
      <c r="BF630" s="152"/>
      <c r="BG630" s="152"/>
      <c r="BS630" s="152"/>
      <c r="BT630" s="152"/>
      <c r="BU630" s="152"/>
      <c r="BV630" s="152"/>
      <c r="BW630" s="152"/>
      <c r="BX630" s="152"/>
    </row>
    <row r="631" spans="12:76" s="174" customFormat="1" ht="12.75">
      <c r="L631" s="152"/>
      <c r="M631" s="152"/>
      <c r="N631" s="152"/>
      <c r="O631" s="152"/>
      <c r="P631" s="178"/>
      <c r="Q631" s="152"/>
      <c r="R631" s="178"/>
      <c r="S631" s="152"/>
      <c r="T631" s="152"/>
      <c r="U631" s="152"/>
      <c r="V631" s="152"/>
      <c r="W631" s="152"/>
      <c r="X631" s="152"/>
      <c r="Y631" s="152"/>
      <c r="Z631" s="152"/>
      <c r="AA631" s="152"/>
      <c r="AB631" s="152"/>
      <c r="AC631" s="152"/>
      <c r="AD631" s="152"/>
      <c r="AE631" s="152"/>
      <c r="AF631" s="152"/>
      <c r="AG631" s="152"/>
      <c r="AH631" s="152"/>
      <c r="AI631" s="152"/>
      <c r="AJ631" s="152"/>
      <c r="AK631" s="152"/>
      <c r="AL631" s="152"/>
      <c r="AM631" s="152"/>
      <c r="AN631" s="152"/>
      <c r="AO631" s="152"/>
      <c r="AP631" s="152"/>
      <c r="AQ631" s="152"/>
      <c r="AR631" s="152"/>
      <c r="AS631" s="152"/>
      <c r="AT631" s="152"/>
      <c r="AU631" s="152"/>
      <c r="AV631" s="152"/>
      <c r="AW631" s="152"/>
      <c r="AX631" s="152"/>
      <c r="AY631" s="152"/>
      <c r="BC631" s="152"/>
      <c r="BF631" s="152"/>
      <c r="BG631" s="152"/>
      <c r="BS631" s="152"/>
      <c r="BT631" s="152"/>
      <c r="BU631" s="152"/>
      <c r="BV631" s="152"/>
      <c r="BW631" s="152"/>
      <c r="BX631" s="152"/>
    </row>
    <row r="632" spans="12:76" s="174" customFormat="1" ht="12.75">
      <c r="L632" s="152"/>
      <c r="M632" s="152"/>
      <c r="N632" s="152"/>
      <c r="O632" s="152"/>
      <c r="P632" s="178"/>
      <c r="Q632" s="152"/>
      <c r="R632" s="178"/>
      <c r="S632" s="152"/>
      <c r="T632" s="152"/>
      <c r="U632" s="152"/>
      <c r="V632" s="152"/>
      <c r="W632" s="152"/>
      <c r="X632" s="152"/>
      <c r="Y632" s="152"/>
      <c r="Z632" s="152"/>
      <c r="AA632" s="152"/>
      <c r="AB632" s="152"/>
      <c r="AC632" s="152"/>
      <c r="AD632" s="152"/>
      <c r="AE632" s="152"/>
      <c r="AF632" s="152"/>
      <c r="AG632" s="152"/>
      <c r="AH632" s="152"/>
      <c r="AI632" s="152"/>
      <c r="AJ632" s="152"/>
      <c r="AK632" s="152"/>
      <c r="AL632" s="152"/>
      <c r="AM632" s="152"/>
      <c r="AN632" s="152"/>
      <c r="AO632" s="152"/>
      <c r="AP632" s="152"/>
      <c r="AQ632" s="152"/>
      <c r="AR632" s="152"/>
      <c r="AS632" s="152"/>
      <c r="AT632" s="152"/>
      <c r="AU632" s="152"/>
      <c r="AV632" s="152"/>
      <c r="AW632" s="152"/>
      <c r="AX632" s="152"/>
      <c r="AY632" s="152"/>
      <c r="BC632" s="152"/>
      <c r="BF632" s="152"/>
      <c r="BG632" s="152"/>
      <c r="BS632" s="152"/>
      <c r="BT632" s="152"/>
      <c r="BU632" s="152"/>
      <c r="BV632" s="152"/>
      <c r="BW632" s="152"/>
      <c r="BX632" s="152"/>
    </row>
    <row r="633" spans="12:76" s="174" customFormat="1" ht="12.75">
      <c r="L633" s="152"/>
      <c r="M633" s="152"/>
      <c r="N633" s="152"/>
      <c r="O633" s="152"/>
      <c r="P633" s="178"/>
      <c r="Q633" s="152"/>
      <c r="R633" s="178"/>
      <c r="S633" s="152"/>
      <c r="T633" s="152"/>
      <c r="U633" s="152"/>
      <c r="V633" s="152"/>
      <c r="W633" s="152"/>
      <c r="X633" s="152"/>
      <c r="Y633" s="152"/>
      <c r="Z633" s="152"/>
      <c r="AA633" s="152"/>
      <c r="AB633" s="152"/>
      <c r="AC633" s="152"/>
      <c r="AD633" s="152"/>
      <c r="AE633" s="152"/>
      <c r="AF633" s="152"/>
      <c r="AG633" s="152"/>
      <c r="AH633" s="152"/>
      <c r="AI633" s="152"/>
      <c r="AJ633" s="152"/>
      <c r="AK633" s="152"/>
      <c r="AL633" s="152"/>
      <c r="AM633" s="152"/>
      <c r="AN633" s="152"/>
      <c r="AO633" s="152"/>
      <c r="AP633" s="152"/>
      <c r="AQ633" s="152"/>
      <c r="AR633" s="152"/>
      <c r="AS633" s="152"/>
      <c r="AT633" s="152"/>
      <c r="AU633" s="152"/>
      <c r="AV633" s="152"/>
      <c r="AW633" s="152"/>
      <c r="AX633" s="152"/>
      <c r="AY633" s="152"/>
      <c r="BC633" s="152"/>
      <c r="BF633" s="152"/>
      <c r="BG633" s="152"/>
      <c r="BS633" s="152"/>
      <c r="BT633" s="152"/>
      <c r="BU633" s="152"/>
      <c r="BV633" s="152"/>
      <c r="BW633" s="152"/>
      <c r="BX633" s="152"/>
    </row>
    <row r="634" spans="12:76" s="174" customFormat="1" ht="12.75">
      <c r="L634" s="152"/>
      <c r="M634" s="152"/>
      <c r="N634" s="152"/>
      <c r="O634" s="152"/>
      <c r="P634" s="178"/>
      <c r="Q634" s="152"/>
      <c r="R634" s="178"/>
      <c r="S634" s="152"/>
      <c r="T634" s="152"/>
      <c r="U634" s="152"/>
      <c r="V634" s="152"/>
      <c r="W634" s="152"/>
      <c r="X634" s="152"/>
      <c r="Y634" s="152"/>
      <c r="Z634" s="152"/>
      <c r="AA634" s="152"/>
      <c r="AB634" s="152"/>
      <c r="AC634" s="152"/>
      <c r="AD634" s="152"/>
      <c r="AE634" s="152"/>
      <c r="AF634" s="152"/>
      <c r="AG634" s="152"/>
      <c r="AH634" s="152"/>
      <c r="AI634" s="152"/>
      <c r="AJ634" s="152"/>
      <c r="AK634" s="152"/>
      <c r="AL634" s="152"/>
      <c r="AM634" s="152"/>
      <c r="AN634" s="152"/>
      <c r="AO634" s="152"/>
      <c r="AP634" s="152"/>
      <c r="AQ634" s="152"/>
      <c r="AR634" s="152"/>
      <c r="AS634" s="152"/>
      <c r="AT634" s="152"/>
      <c r="AU634" s="152"/>
      <c r="AV634" s="152"/>
      <c r="AW634" s="152"/>
      <c r="AX634" s="152"/>
      <c r="AY634" s="152"/>
      <c r="BC634" s="152"/>
      <c r="BF634" s="152"/>
      <c r="BG634" s="152"/>
      <c r="BS634" s="152"/>
      <c r="BT634" s="152"/>
      <c r="BU634" s="152"/>
      <c r="BV634" s="152"/>
      <c r="BW634" s="152"/>
      <c r="BX634" s="152"/>
    </row>
    <row r="635" spans="12:76" s="174" customFormat="1" ht="12.75">
      <c r="L635" s="152"/>
      <c r="M635" s="152"/>
      <c r="N635" s="152"/>
      <c r="O635" s="152"/>
      <c r="P635" s="178"/>
      <c r="Q635" s="152"/>
      <c r="R635" s="178"/>
      <c r="S635" s="152"/>
      <c r="T635" s="152"/>
      <c r="U635" s="152"/>
      <c r="V635" s="152"/>
      <c r="W635" s="152"/>
      <c r="X635" s="152"/>
      <c r="Y635" s="152"/>
      <c r="Z635" s="152"/>
      <c r="AA635" s="152"/>
      <c r="AB635" s="152"/>
      <c r="AC635" s="152"/>
      <c r="AD635" s="152"/>
      <c r="AE635" s="152"/>
      <c r="AF635" s="152"/>
      <c r="AG635" s="152"/>
      <c r="AH635" s="152"/>
      <c r="AI635" s="152"/>
      <c r="AJ635" s="152"/>
      <c r="AK635" s="152"/>
      <c r="AL635" s="152"/>
      <c r="AM635" s="152"/>
      <c r="AN635" s="152"/>
      <c r="AO635" s="152"/>
      <c r="AP635" s="152"/>
      <c r="AQ635" s="152"/>
      <c r="AR635" s="152"/>
      <c r="AS635" s="152"/>
      <c r="AT635" s="152"/>
      <c r="AU635" s="152"/>
      <c r="AV635" s="152"/>
      <c r="AW635" s="152"/>
      <c r="AX635" s="152"/>
      <c r="AY635" s="152"/>
      <c r="BC635" s="152"/>
      <c r="BF635" s="152"/>
      <c r="BG635" s="152"/>
      <c r="BS635" s="152"/>
      <c r="BT635" s="152"/>
      <c r="BU635" s="152"/>
      <c r="BV635" s="152"/>
      <c r="BW635" s="152"/>
      <c r="BX635" s="152"/>
    </row>
    <row r="636" spans="12:76" s="174" customFormat="1" ht="12.75">
      <c r="L636" s="152"/>
      <c r="M636" s="152"/>
      <c r="N636" s="152"/>
      <c r="O636" s="152"/>
      <c r="P636" s="178"/>
      <c r="Q636" s="152"/>
      <c r="R636" s="178"/>
      <c r="S636" s="152"/>
      <c r="T636" s="152"/>
      <c r="U636" s="152"/>
      <c r="V636" s="152"/>
      <c r="W636" s="152"/>
      <c r="X636" s="152"/>
      <c r="Y636" s="152"/>
      <c r="Z636" s="152"/>
      <c r="AA636" s="152"/>
      <c r="AB636" s="152"/>
      <c r="AC636" s="152"/>
      <c r="AD636" s="152"/>
      <c r="AE636" s="152"/>
      <c r="AF636" s="152"/>
      <c r="AG636" s="152"/>
      <c r="AH636" s="152"/>
      <c r="AI636" s="152"/>
      <c r="AJ636" s="152"/>
      <c r="AK636" s="152"/>
      <c r="AL636" s="152"/>
      <c r="AM636" s="152"/>
      <c r="AN636" s="152"/>
      <c r="AO636" s="152"/>
      <c r="AP636" s="152"/>
      <c r="AQ636" s="152"/>
      <c r="AR636" s="152"/>
      <c r="AS636" s="152"/>
      <c r="AT636" s="152"/>
      <c r="AU636" s="152"/>
      <c r="AV636" s="152"/>
      <c r="AW636" s="152"/>
      <c r="AX636" s="152"/>
      <c r="AY636" s="152"/>
      <c r="BC636" s="152"/>
      <c r="BF636" s="152"/>
      <c r="BG636" s="152"/>
      <c r="BS636" s="152"/>
      <c r="BT636" s="152"/>
      <c r="BU636" s="152"/>
      <c r="BV636" s="152"/>
      <c r="BW636" s="152"/>
      <c r="BX636" s="152"/>
    </row>
    <row r="637" spans="12:76" s="174" customFormat="1" ht="12.75">
      <c r="L637" s="152"/>
      <c r="M637" s="152"/>
      <c r="N637" s="152"/>
      <c r="O637" s="152"/>
      <c r="P637" s="178"/>
      <c r="Q637" s="152"/>
      <c r="R637" s="178"/>
      <c r="S637" s="152"/>
      <c r="T637" s="152"/>
      <c r="U637" s="152"/>
      <c r="V637" s="152"/>
      <c r="W637" s="152"/>
      <c r="X637" s="152"/>
      <c r="Y637" s="152"/>
      <c r="Z637" s="152"/>
      <c r="AA637" s="152"/>
      <c r="AB637" s="152"/>
      <c r="AC637" s="152"/>
      <c r="AD637" s="152"/>
      <c r="AE637" s="152"/>
      <c r="AF637" s="152"/>
      <c r="AG637" s="152"/>
      <c r="AH637" s="152"/>
      <c r="AI637" s="152"/>
      <c r="AJ637" s="152"/>
      <c r="AK637" s="152"/>
      <c r="AL637" s="152"/>
      <c r="AM637" s="152"/>
      <c r="AN637" s="152"/>
      <c r="AO637" s="152"/>
      <c r="AP637" s="152"/>
      <c r="AQ637" s="152"/>
      <c r="AR637" s="152"/>
      <c r="AS637" s="152"/>
      <c r="AT637" s="152"/>
      <c r="AU637" s="152"/>
      <c r="AV637" s="152"/>
      <c r="AW637" s="152"/>
      <c r="AX637" s="152"/>
      <c r="AY637" s="152"/>
      <c r="BC637" s="152"/>
      <c r="BF637" s="152"/>
      <c r="BG637" s="152"/>
      <c r="BS637" s="152"/>
      <c r="BT637" s="152"/>
      <c r="BU637" s="152"/>
      <c r="BV637" s="152"/>
      <c r="BW637" s="152"/>
      <c r="BX637" s="152"/>
    </row>
    <row r="638" spans="12:76" s="174" customFormat="1" ht="12.75">
      <c r="L638" s="152"/>
      <c r="M638" s="152"/>
      <c r="N638" s="152"/>
      <c r="O638" s="152"/>
      <c r="P638" s="178"/>
      <c r="Q638" s="152"/>
      <c r="R638" s="178"/>
      <c r="S638" s="152"/>
      <c r="T638" s="152"/>
      <c r="U638" s="152"/>
      <c r="V638" s="152"/>
      <c r="W638" s="152"/>
      <c r="X638" s="152"/>
      <c r="Y638" s="152"/>
      <c r="Z638" s="152"/>
      <c r="AA638" s="152"/>
      <c r="AB638" s="152"/>
      <c r="AC638" s="152"/>
      <c r="AD638" s="152"/>
      <c r="AE638" s="152"/>
      <c r="AF638" s="152"/>
      <c r="AG638" s="152"/>
      <c r="AH638" s="152"/>
      <c r="AI638" s="152"/>
      <c r="AJ638" s="152"/>
      <c r="AK638" s="152"/>
      <c r="AL638" s="152"/>
      <c r="AM638" s="152"/>
      <c r="AN638" s="152"/>
      <c r="AO638" s="152"/>
      <c r="AP638" s="152"/>
      <c r="AQ638" s="152"/>
      <c r="AR638" s="152"/>
      <c r="AS638" s="152"/>
      <c r="AT638" s="152"/>
      <c r="AU638" s="152"/>
      <c r="AV638" s="152"/>
      <c r="AW638" s="152"/>
      <c r="AX638" s="152"/>
      <c r="AY638" s="152"/>
      <c r="BC638" s="152"/>
      <c r="BF638" s="152"/>
      <c r="BG638" s="152"/>
      <c r="BS638" s="152"/>
      <c r="BT638" s="152"/>
      <c r="BU638" s="152"/>
      <c r="BV638" s="152"/>
      <c r="BW638" s="152"/>
      <c r="BX638" s="152"/>
    </row>
    <row r="639" spans="12:76" s="174" customFormat="1" ht="12.75">
      <c r="L639" s="152"/>
      <c r="M639" s="152"/>
      <c r="N639" s="152"/>
      <c r="O639" s="152"/>
      <c r="P639" s="178"/>
      <c r="Q639" s="152"/>
      <c r="R639" s="178"/>
      <c r="S639" s="152"/>
      <c r="T639" s="152"/>
      <c r="U639" s="152"/>
      <c r="V639" s="152"/>
      <c r="W639" s="152"/>
      <c r="X639" s="152"/>
      <c r="Y639" s="152"/>
      <c r="Z639" s="152"/>
      <c r="AA639" s="152"/>
      <c r="AB639" s="152"/>
      <c r="AC639" s="152"/>
      <c r="AD639" s="152"/>
      <c r="AE639" s="152"/>
      <c r="AF639" s="152"/>
      <c r="AG639" s="152"/>
      <c r="AH639" s="152"/>
      <c r="AI639" s="152"/>
      <c r="AJ639" s="152"/>
      <c r="AK639" s="152"/>
      <c r="AL639" s="152"/>
      <c r="AM639" s="152"/>
      <c r="AN639" s="152"/>
      <c r="AO639" s="152"/>
      <c r="AP639" s="152"/>
      <c r="AQ639" s="152"/>
      <c r="AR639" s="152"/>
      <c r="AS639" s="152"/>
      <c r="AT639" s="152"/>
      <c r="AU639" s="152"/>
      <c r="AV639" s="152"/>
      <c r="AW639" s="152"/>
      <c r="AX639" s="152"/>
      <c r="AY639" s="152"/>
      <c r="BC639" s="152"/>
      <c r="BF639" s="152"/>
      <c r="BG639" s="152"/>
      <c r="BS639" s="152"/>
      <c r="BT639" s="152"/>
      <c r="BU639" s="152"/>
      <c r="BV639" s="152"/>
      <c r="BW639" s="152"/>
      <c r="BX639" s="152"/>
    </row>
    <row r="640" spans="12:76" s="174" customFormat="1" ht="12.75">
      <c r="L640" s="152"/>
      <c r="M640" s="152"/>
      <c r="N640" s="152"/>
      <c r="O640" s="152"/>
      <c r="P640" s="178"/>
      <c r="Q640" s="152"/>
      <c r="R640" s="178"/>
      <c r="S640" s="152"/>
      <c r="T640" s="152"/>
      <c r="U640" s="152"/>
      <c r="V640" s="152"/>
      <c r="W640" s="152"/>
      <c r="X640" s="152"/>
      <c r="Y640" s="152"/>
      <c r="Z640" s="152"/>
      <c r="AA640" s="152"/>
      <c r="AB640" s="152"/>
      <c r="AC640" s="152"/>
      <c r="AD640" s="152"/>
      <c r="AE640" s="152"/>
      <c r="AF640" s="152"/>
      <c r="AG640" s="152"/>
      <c r="AH640" s="152"/>
      <c r="AI640" s="152"/>
      <c r="AJ640" s="152"/>
      <c r="AK640" s="152"/>
      <c r="AL640" s="152"/>
      <c r="AM640" s="152"/>
      <c r="AN640" s="152"/>
      <c r="AO640" s="152"/>
      <c r="AP640" s="152"/>
      <c r="AQ640" s="152"/>
      <c r="AR640" s="152"/>
      <c r="AS640" s="152"/>
      <c r="AT640" s="152"/>
      <c r="AU640" s="152"/>
      <c r="AV640" s="152"/>
      <c r="AW640" s="152"/>
      <c r="AX640" s="152"/>
      <c r="AY640" s="152"/>
      <c r="BC640" s="152"/>
      <c r="BF640" s="152"/>
      <c r="BG640" s="152"/>
      <c r="BS640" s="152"/>
      <c r="BT640" s="152"/>
      <c r="BU640" s="152"/>
      <c r="BV640" s="152"/>
      <c r="BW640" s="152"/>
      <c r="BX640" s="152"/>
    </row>
    <row r="641" spans="12:76" s="174" customFormat="1" ht="12.75">
      <c r="L641" s="152"/>
      <c r="M641" s="152"/>
      <c r="N641" s="152"/>
      <c r="O641" s="152"/>
      <c r="P641" s="178"/>
      <c r="Q641" s="152"/>
      <c r="R641" s="178"/>
      <c r="S641" s="152"/>
      <c r="T641" s="152"/>
      <c r="U641" s="152"/>
      <c r="V641" s="152"/>
      <c r="W641" s="152"/>
      <c r="X641" s="152"/>
      <c r="Y641" s="152"/>
      <c r="Z641" s="152"/>
      <c r="AA641" s="152"/>
      <c r="AB641" s="152"/>
      <c r="AC641" s="152"/>
      <c r="AD641" s="152"/>
      <c r="AE641" s="152"/>
      <c r="AF641" s="152"/>
      <c r="AG641" s="152"/>
      <c r="AH641" s="152"/>
      <c r="AI641" s="152"/>
      <c r="AJ641" s="152"/>
      <c r="AK641" s="152"/>
      <c r="AL641" s="152"/>
      <c r="AM641" s="152"/>
      <c r="AN641" s="152"/>
      <c r="AO641" s="152"/>
      <c r="AP641" s="152"/>
      <c r="AQ641" s="152"/>
      <c r="AR641" s="152"/>
      <c r="AS641" s="152"/>
      <c r="AT641" s="152"/>
      <c r="AU641" s="152"/>
      <c r="AV641" s="152"/>
      <c r="AW641" s="152"/>
      <c r="AX641" s="152"/>
      <c r="AY641" s="152"/>
      <c r="BC641" s="152"/>
      <c r="BF641" s="152"/>
      <c r="BG641" s="152"/>
      <c r="BS641" s="152"/>
      <c r="BT641" s="152"/>
      <c r="BU641" s="152"/>
      <c r="BV641" s="152"/>
      <c r="BW641" s="152"/>
      <c r="BX641" s="152"/>
    </row>
    <row r="642" spans="12:76" s="174" customFormat="1" ht="12.75">
      <c r="L642" s="152"/>
      <c r="M642" s="152"/>
      <c r="N642" s="152"/>
      <c r="O642" s="152"/>
      <c r="P642" s="178"/>
      <c r="Q642" s="152"/>
      <c r="R642" s="178"/>
      <c r="S642" s="152"/>
      <c r="T642" s="152"/>
      <c r="U642" s="152"/>
      <c r="V642" s="152"/>
      <c r="W642" s="152"/>
      <c r="X642" s="152"/>
      <c r="Y642" s="152"/>
      <c r="Z642" s="152"/>
      <c r="AA642" s="152"/>
      <c r="AB642" s="152"/>
      <c r="AC642" s="152"/>
      <c r="AD642" s="152"/>
      <c r="AE642" s="152"/>
      <c r="AF642" s="152"/>
      <c r="AG642" s="152"/>
      <c r="AH642" s="152"/>
      <c r="AI642" s="152"/>
      <c r="AJ642" s="152"/>
      <c r="AK642" s="152"/>
      <c r="AL642" s="152"/>
      <c r="AM642" s="152"/>
      <c r="AN642" s="152"/>
      <c r="AO642" s="152"/>
      <c r="AP642" s="152"/>
      <c r="AQ642" s="152"/>
      <c r="AR642" s="152"/>
      <c r="AS642" s="152"/>
      <c r="AT642" s="152"/>
      <c r="AU642" s="152"/>
      <c r="AV642" s="152"/>
      <c r="AW642" s="152"/>
      <c r="AX642" s="152"/>
      <c r="AY642" s="152"/>
      <c r="BC642" s="152"/>
      <c r="BF642" s="152"/>
      <c r="BG642" s="152"/>
      <c r="BS642" s="152"/>
      <c r="BT642" s="152"/>
      <c r="BU642" s="152"/>
      <c r="BV642" s="152"/>
      <c r="BW642" s="152"/>
      <c r="BX642" s="152"/>
    </row>
    <row r="643" spans="12:76" s="174" customFormat="1" ht="12.75">
      <c r="L643" s="152"/>
      <c r="M643" s="152"/>
      <c r="N643" s="152"/>
      <c r="O643" s="152"/>
      <c r="P643" s="178"/>
      <c r="Q643" s="152"/>
      <c r="R643" s="178"/>
      <c r="S643" s="152"/>
      <c r="T643" s="152"/>
      <c r="U643" s="152"/>
      <c r="V643" s="152"/>
      <c r="W643" s="152"/>
      <c r="X643" s="152"/>
      <c r="Y643" s="152"/>
      <c r="Z643" s="152"/>
      <c r="AA643" s="152"/>
      <c r="AB643" s="152"/>
      <c r="AC643" s="152"/>
      <c r="AD643" s="152"/>
      <c r="AE643" s="152"/>
      <c r="AF643" s="152"/>
      <c r="AG643" s="152"/>
      <c r="AH643" s="152"/>
      <c r="AI643" s="152"/>
      <c r="AJ643" s="152"/>
      <c r="AK643" s="152"/>
      <c r="AL643" s="152"/>
      <c r="AM643" s="152"/>
      <c r="AN643" s="152"/>
      <c r="AO643" s="152"/>
      <c r="AP643" s="152"/>
      <c r="AQ643" s="152"/>
      <c r="AR643" s="152"/>
      <c r="AS643" s="152"/>
      <c r="AT643" s="152"/>
      <c r="AU643" s="152"/>
      <c r="AV643" s="152"/>
      <c r="AW643" s="152"/>
      <c r="AX643" s="152"/>
      <c r="AY643" s="152"/>
      <c r="BC643" s="152"/>
      <c r="BF643" s="152"/>
      <c r="BG643" s="152"/>
      <c r="BS643" s="152"/>
      <c r="BT643" s="152"/>
      <c r="BU643" s="152"/>
      <c r="BV643" s="152"/>
      <c r="BW643" s="152"/>
      <c r="BX643" s="152"/>
    </row>
    <row r="644" spans="12:76" s="174" customFormat="1" ht="12.75">
      <c r="L644" s="152"/>
      <c r="M644" s="152"/>
      <c r="N644" s="152"/>
      <c r="O644" s="152"/>
      <c r="P644" s="178"/>
      <c r="Q644" s="152"/>
      <c r="R644" s="178"/>
      <c r="S644" s="152"/>
      <c r="T644" s="152"/>
      <c r="U644" s="152"/>
      <c r="V644" s="152"/>
      <c r="W644" s="152"/>
      <c r="X644" s="152"/>
      <c r="Y644" s="152"/>
      <c r="Z644" s="152"/>
      <c r="AA644" s="152"/>
      <c r="AB644" s="152"/>
      <c r="AC644" s="152"/>
      <c r="AD644" s="152"/>
      <c r="AE644" s="152"/>
      <c r="AF644" s="152"/>
      <c r="AG644" s="152"/>
      <c r="AH644" s="152"/>
      <c r="AI644" s="152"/>
      <c r="AJ644" s="152"/>
      <c r="AK644" s="152"/>
      <c r="AL644" s="152"/>
      <c r="AM644" s="152"/>
      <c r="AN644" s="152"/>
      <c r="AO644" s="152"/>
      <c r="AP644" s="152"/>
      <c r="AQ644" s="152"/>
      <c r="AR644" s="152"/>
      <c r="AS644" s="152"/>
      <c r="AT644" s="152"/>
      <c r="AU644" s="152"/>
      <c r="AV644" s="152"/>
      <c r="AW644" s="152"/>
      <c r="AX644" s="152"/>
      <c r="AY644" s="152"/>
      <c r="BC644" s="152"/>
      <c r="BF644" s="152"/>
      <c r="BG644" s="152"/>
      <c r="BS644" s="152"/>
      <c r="BT644" s="152"/>
      <c r="BU644" s="152"/>
      <c r="BV644" s="152"/>
      <c r="BW644" s="152"/>
      <c r="BX644" s="152"/>
    </row>
    <row r="645" spans="12:76" s="174" customFormat="1" ht="12.75">
      <c r="L645" s="152"/>
      <c r="M645" s="152"/>
      <c r="N645" s="152"/>
      <c r="O645" s="152"/>
      <c r="P645" s="178"/>
      <c r="Q645" s="152"/>
      <c r="R645" s="178"/>
      <c r="S645" s="152"/>
      <c r="T645" s="152"/>
      <c r="U645" s="152"/>
      <c r="V645" s="152"/>
      <c r="W645" s="152"/>
      <c r="X645" s="152"/>
      <c r="Y645" s="152"/>
      <c r="Z645" s="152"/>
      <c r="AA645" s="152"/>
      <c r="AB645" s="152"/>
      <c r="AC645" s="152"/>
      <c r="AD645" s="152"/>
      <c r="AE645" s="152"/>
      <c r="AF645" s="152"/>
      <c r="AG645" s="152"/>
      <c r="AH645" s="152"/>
      <c r="AI645" s="152"/>
      <c r="AJ645" s="152"/>
      <c r="AK645" s="152"/>
      <c r="AL645" s="152"/>
      <c r="AM645" s="152"/>
      <c r="AN645" s="152"/>
      <c r="AO645" s="152"/>
      <c r="AP645" s="152"/>
      <c r="AQ645" s="152"/>
      <c r="AR645" s="152"/>
      <c r="AS645" s="152"/>
      <c r="AT645" s="152"/>
      <c r="AU645" s="152"/>
      <c r="AV645" s="152"/>
      <c r="AW645" s="152"/>
      <c r="AX645" s="152"/>
      <c r="AY645" s="152"/>
      <c r="BC645" s="152"/>
      <c r="BF645" s="152"/>
      <c r="BG645" s="152"/>
      <c r="BS645" s="152"/>
      <c r="BT645" s="152"/>
      <c r="BU645" s="152"/>
      <c r="BV645" s="152"/>
      <c r="BW645" s="152"/>
      <c r="BX645" s="152"/>
    </row>
    <row r="646" spans="12:76" s="174" customFormat="1" ht="12.75">
      <c r="L646" s="152"/>
      <c r="M646" s="152"/>
      <c r="N646" s="152"/>
      <c r="O646" s="152"/>
      <c r="P646" s="178"/>
      <c r="Q646" s="152"/>
      <c r="R646" s="178"/>
      <c r="S646" s="152"/>
      <c r="T646" s="152"/>
      <c r="U646" s="152"/>
      <c r="V646" s="152"/>
      <c r="W646" s="152"/>
      <c r="X646" s="152"/>
      <c r="Y646" s="152"/>
      <c r="Z646" s="152"/>
      <c r="AA646" s="152"/>
      <c r="AB646" s="152"/>
      <c r="AC646" s="152"/>
      <c r="AD646" s="152"/>
      <c r="AE646" s="152"/>
      <c r="AF646" s="152"/>
      <c r="AG646" s="152"/>
      <c r="AH646" s="152"/>
      <c r="AI646" s="152"/>
      <c r="AJ646" s="152"/>
      <c r="AK646" s="152"/>
      <c r="AL646" s="152"/>
      <c r="AM646" s="152"/>
      <c r="AN646" s="152"/>
      <c r="AO646" s="152"/>
      <c r="AP646" s="152"/>
      <c r="AQ646" s="152"/>
      <c r="AR646" s="152"/>
      <c r="AS646" s="152"/>
      <c r="AT646" s="152"/>
      <c r="AU646" s="152"/>
      <c r="AV646" s="152"/>
      <c r="AW646" s="152"/>
      <c r="AX646" s="152"/>
      <c r="AY646" s="152"/>
      <c r="BC646" s="152"/>
      <c r="BF646" s="152"/>
      <c r="BG646" s="152"/>
      <c r="BS646" s="152"/>
      <c r="BT646" s="152"/>
      <c r="BU646" s="152"/>
      <c r="BV646" s="152"/>
      <c r="BW646" s="152"/>
      <c r="BX646" s="152"/>
    </row>
    <row r="647" spans="71:76" ht="12.75">
      <c r="BS647" s="172"/>
      <c r="BT647" s="173"/>
      <c r="BU647" s="173"/>
      <c r="BV647" s="173"/>
      <c r="BW647" s="172"/>
      <c r="BX647" s="172"/>
    </row>
  </sheetData>
  <sheetProtection/>
  <mergeCells count="48">
    <mergeCell ref="P8:S8"/>
    <mergeCell ref="T8:AE8"/>
    <mergeCell ref="B6:K6"/>
    <mergeCell ref="A9:A10"/>
    <mergeCell ref="B9:B10"/>
    <mergeCell ref="C9:C10"/>
    <mergeCell ref="D9:D10"/>
    <mergeCell ref="AS8:AX8"/>
    <mergeCell ref="AF8:AR8"/>
    <mergeCell ref="B8:C8"/>
    <mergeCell ref="P9:S9"/>
    <mergeCell ref="T9:W9"/>
    <mergeCell ref="X9:AA9"/>
    <mergeCell ref="AB9:AE9"/>
    <mergeCell ref="G9:G10"/>
    <mergeCell ref="H9:H10"/>
    <mergeCell ref="AY8:BA9"/>
    <mergeCell ref="BB8:BW8"/>
    <mergeCell ref="BH9:BJ9"/>
    <mergeCell ref="BQ9:BS9"/>
    <mergeCell ref="BV9:BW9"/>
    <mergeCell ref="AJ9:AL9"/>
    <mergeCell ref="BV1:BY1"/>
    <mergeCell ref="BV2:BY2"/>
    <mergeCell ref="BS3:BY3"/>
    <mergeCell ref="BN9:BP9"/>
    <mergeCell ref="BT9:BU9"/>
    <mergeCell ref="BX8:BX10"/>
    <mergeCell ref="BY8:BY10"/>
    <mergeCell ref="BR4:BY4"/>
    <mergeCell ref="M9:M10"/>
    <mergeCell ref="D8:O8"/>
    <mergeCell ref="I9:I10"/>
    <mergeCell ref="J9:J10"/>
    <mergeCell ref="K9:K10"/>
    <mergeCell ref="L9:L10"/>
    <mergeCell ref="E9:E10"/>
    <mergeCell ref="F9:F10"/>
    <mergeCell ref="AM9:AO9"/>
    <mergeCell ref="AP9:AR9"/>
    <mergeCell ref="AS9:AU9"/>
    <mergeCell ref="BK9:BM9"/>
    <mergeCell ref="N9:N10"/>
    <mergeCell ref="O9:O10"/>
    <mergeCell ref="AF9:AI9"/>
    <mergeCell ref="AV9:AX9"/>
    <mergeCell ref="BB9:BD9"/>
    <mergeCell ref="BE9:BG9"/>
  </mergeCells>
  <printOptions/>
  <pageMargins left="0" right="0" top="0.196850393700787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бб</dc:creator>
  <cp:keywords/>
  <dc:description/>
  <cp:lastModifiedBy>Unit_1</cp:lastModifiedBy>
  <cp:lastPrinted>2015-04-10T04:10:09Z</cp:lastPrinted>
  <dcterms:created xsi:type="dcterms:W3CDTF">2008-03-17T11:04:29Z</dcterms:created>
  <dcterms:modified xsi:type="dcterms:W3CDTF">2015-04-16T03:58:24Z</dcterms:modified>
  <cp:category/>
  <cp:version/>
  <cp:contentType/>
  <cp:contentStatus/>
</cp:coreProperties>
</file>